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2. Vigencia 2024\3. INFORMES\6. Publicación Página Web\"/>
    </mc:Choice>
  </mc:AlternateContent>
  <xr:revisionPtr revIDLastSave="0" documentId="13_ncr:1_{3F427DCD-08DE-419B-BA6E-EDCB157972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igencia" sheetId="1" r:id="rId1"/>
    <sheet name="Reserva Presupuesta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2" l="1"/>
  <c r="P18" i="2" s="1"/>
  <c r="N18" i="2"/>
  <c r="M18" i="2"/>
  <c r="O17" i="2"/>
  <c r="P17" i="2" s="1"/>
  <c r="N17" i="2"/>
  <c r="M17" i="2"/>
  <c r="O16" i="2"/>
  <c r="P16" i="2" s="1"/>
  <c r="N16" i="2"/>
  <c r="M16" i="2"/>
  <c r="O15" i="2"/>
  <c r="P15" i="2" s="1"/>
  <c r="N15" i="2"/>
  <c r="M15" i="2"/>
  <c r="O14" i="2"/>
  <c r="P14" i="2" s="1"/>
  <c r="N14" i="2"/>
  <c r="M14" i="2"/>
  <c r="O13" i="2"/>
  <c r="P13" i="2" s="1"/>
  <c r="N13" i="2"/>
  <c r="M13" i="2"/>
  <c r="O10" i="2"/>
  <c r="P10" i="2" s="1"/>
  <c r="N10" i="2"/>
  <c r="M10" i="2"/>
  <c r="M9" i="2"/>
  <c r="O8" i="2"/>
  <c r="P8" i="2" s="1"/>
  <c r="N8" i="2"/>
  <c r="M8" i="2"/>
  <c r="I19" i="2"/>
  <c r="H19" i="2"/>
  <c r="I11" i="2"/>
  <c r="H11" i="2"/>
  <c r="I9" i="2"/>
  <c r="H9" i="2"/>
  <c r="H12" i="2" s="1"/>
  <c r="H20" i="2" s="1"/>
  <c r="L19" i="2"/>
  <c r="K19" i="2"/>
  <c r="J19" i="2"/>
  <c r="O19" i="2" s="1"/>
  <c r="P19" i="2" s="1"/>
  <c r="L11" i="2"/>
  <c r="K11" i="2"/>
  <c r="J11" i="2"/>
  <c r="L9" i="2"/>
  <c r="K9" i="2"/>
  <c r="J9" i="2"/>
  <c r="O9" i="2" s="1"/>
  <c r="P9" i="2" s="1"/>
  <c r="N11" i="2" l="1"/>
  <c r="M11" i="2"/>
  <c r="I12" i="2"/>
  <c r="I20" i="2" s="1"/>
  <c r="M19" i="2"/>
  <c r="K12" i="2"/>
  <c r="L12" i="2"/>
  <c r="L20" i="2" s="1"/>
  <c r="N19" i="2"/>
  <c r="O11" i="2"/>
  <c r="P11" i="2" s="1"/>
  <c r="K20" i="2"/>
  <c r="N9" i="2"/>
  <c r="J12" i="2"/>
  <c r="O12" i="2" l="1"/>
  <c r="P12" i="2" s="1"/>
  <c r="J20" i="2"/>
  <c r="O20" i="2" s="1"/>
  <c r="P20" i="2" s="1"/>
  <c r="M12" i="2"/>
  <c r="N12" i="2"/>
  <c r="X16" i="1"/>
  <c r="V16" i="1"/>
  <c r="R16" i="1"/>
  <c r="Q16" i="1"/>
  <c r="P16" i="1"/>
  <c r="O16" i="1"/>
  <c r="N16" i="1"/>
  <c r="M16" i="1"/>
  <c r="L16" i="1"/>
  <c r="K16" i="1"/>
  <c r="J16" i="1"/>
  <c r="I16" i="1"/>
  <c r="V15" i="1"/>
  <c r="U27" i="1"/>
  <c r="T27" i="1"/>
  <c r="S27" i="1"/>
  <c r="X26" i="1"/>
  <c r="Y26" i="1" s="1"/>
  <c r="V26" i="1"/>
  <c r="W26" i="1" s="1"/>
  <c r="U26" i="1"/>
  <c r="T26" i="1"/>
  <c r="S26" i="1"/>
  <c r="X25" i="1"/>
  <c r="Y25" i="1" s="1"/>
  <c r="V25" i="1"/>
  <c r="V27" i="1" s="1"/>
  <c r="U25" i="1"/>
  <c r="T25" i="1"/>
  <c r="S25" i="1"/>
  <c r="X24" i="1"/>
  <c r="Y24" i="1" s="1"/>
  <c r="V24" i="1"/>
  <c r="W24" i="1" s="1"/>
  <c r="U24" i="1"/>
  <c r="T24" i="1"/>
  <c r="S24" i="1"/>
  <c r="X23" i="1"/>
  <c r="X27" i="1" s="1"/>
  <c r="W23" i="1"/>
  <c r="V23" i="1"/>
  <c r="U23" i="1"/>
  <c r="T23" i="1"/>
  <c r="S23" i="1"/>
  <c r="X22" i="1"/>
  <c r="Y22" i="1" s="1"/>
  <c r="V22" i="1"/>
  <c r="W22" i="1" s="1"/>
  <c r="U22" i="1"/>
  <c r="T22" i="1"/>
  <c r="S22" i="1"/>
  <c r="Y21" i="1"/>
  <c r="X21" i="1"/>
  <c r="V21" i="1"/>
  <c r="W21" i="1" s="1"/>
  <c r="U21" i="1"/>
  <c r="T21" i="1"/>
  <c r="S21" i="1"/>
  <c r="U19" i="1"/>
  <c r="T19" i="1"/>
  <c r="S19" i="1"/>
  <c r="X18" i="1"/>
  <c r="Y18" i="1" s="1"/>
  <c r="V18" i="1"/>
  <c r="W18" i="1" s="1"/>
  <c r="U18" i="1"/>
  <c r="T18" i="1"/>
  <c r="S18" i="1"/>
  <c r="X17" i="1"/>
  <c r="X19" i="1" s="1"/>
  <c r="Y19" i="1" s="1"/>
  <c r="V17" i="1"/>
  <c r="V19" i="1" s="1"/>
  <c r="W19" i="1" s="1"/>
  <c r="U17" i="1"/>
  <c r="T17" i="1"/>
  <c r="S17" i="1"/>
  <c r="S16" i="1"/>
  <c r="X15" i="1"/>
  <c r="Y15" i="1" s="1"/>
  <c r="W16" i="1"/>
  <c r="U15" i="1"/>
  <c r="T15" i="1"/>
  <c r="S15" i="1"/>
  <c r="X14" i="1"/>
  <c r="Y14" i="1" s="1"/>
  <c r="V14" i="1"/>
  <c r="W14" i="1" s="1"/>
  <c r="X13" i="1"/>
  <c r="Y13" i="1" s="1"/>
  <c r="V13" i="1"/>
  <c r="W13" i="1" s="1"/>
  <c r="U13" i="1"/>
  <c r="T13" i="1"/>
  <c r="S13" i="1"/>
  <c r="Y12" i="1"/>
  <c r="X12" i="1"/>
  <c r="V12" i="1"/>
  <c r="W12" i="1" s="1"/>
  <c r="U12" i="1"/>
  <c r="T12" i="1"/>
  <c r="S12" i="1"/>
  <c r="U11" i="1"/>
  <c r="T11" i="1"/>
  <c r="S11" i="1"/>
  <c r="X10" i="1"/>
  <c r="Y10" i="1" s="1"/>
  <c r="V10" i="1"/>
  <c r="W10" i="1" s="1"/>
  <c r="U10" i="1"/>
  <c r="T10" i="1"/>
  <c r="S10" i="1"/>
  <c r="X9" i="1"/>
  <c r="X11" i="1" s="1"/>
  <c r="V9" i="1"/>
  <c r="V11" i="1" s="1"/>
  <c r="U9" i="1"/>
  <c r="T9" i="1"/>
  <c r="S9" i="1"/>
  <c r="X8" i="1"/>
  <c r="Y8" i="1" s="1"/>
  <c r="V8" i="1"/>
  <c r="W8" i="1" s="1"/>
  <c r="U8" i="1"/>
  <c r="T8" i="1"/>
  <c r="S8" i="1"/>
  <c r="R27" i="1"/>
  <c r="Q27" i="1"/>
  <c r="P27" i="1"/>
  <c r="O27" i="1"/>
  <c r="N27" i="1"/>
  <c r="M27" i="1"/>
  <c r="L27" i="1"/>
  <c r="K27" i="1"/>
  <c r="J27" i="1"/>
  <c r="I27" i="1"/>
  <c r="R19" i="1"/>
  <c r="Q19" i="1"/>
  <c r="P19" i="1"/>
  <c r="O19" i="1"/>
  <c r="N19" i="1"/>
  <c r="M19" i="1"/>
  <c r="L19" i="1"/>
  <c r="K19" i="1"/>
  <c r="J19" i="1"/>
  <c r="I19" i="1"/>
  <c r="R13" i="1"/>
  <c r="Q13" i="1"/>
  <c r="P13" i="1"/>
  <c r="O13" i="1"/>
  <c r="N13" i="1"/>
  <c r="M13" i="1"/>
  <c r="L13" i="1"/>
  <c r="K13" i="1"/>
  <c r="J13" i="1"/>
  <c r="I13" i="1"/>
  <c r="R11" i="1"/>
  <c r="R20" i="1" s="1"/>
  <c r="Q11" i="1"/>
  <c r="P11" i="1"/>
  <c r="P20" i="1" s="1"/>
  <c r="O11" i="1"/>
  <c r="O20" i="1" s="1"/>
  <c r="N11" i="1"/>
  <c r="N20" i="1" s="1"/>
  <c r="N28" i="1" s="1"/>
  <c r="M11" i="1"/>
  <c r="L11" i="1"/>
  <c r="K11" i="1"/>
  <c r="J11" i="1"/>
  <c r="I11" i="1"/>
  <c r="M20" i="2" l="1"/>
  <c r="N20" i="2"/>
  <c r="U16" i="1"/>
  <c r="T16" i="1"/>
  <c r="Y16" i="1"/>
  <c r="Y27" i="1"/>
  <c r="W11" i="1"/>
  <c r="V20" i="1"/>
  <c r="Y11" i="1"/>
  <c r="X20" i="1"/>
  <c r="Y20" i="1" s="1"/>
  <c r="W27" i="1"/>
  <c r="W9" i="1"/>
  <c r="Y23" i="1"/>
  <c r="W25" i="1"/>
  <c r="Y9" i="1"/>
  <c r="W15" i="1"/>
  <c r="W17" i="1"/>
  <c r="Y17" i="1"/>
  <c r="Q20" i="1"/>
  <c r="O28" i="1"/>
  <c r="P28" i="1"/>
  <c r="Q28" i="1"/>
  <c r="R28" i="1"/>
  <c r="I20" i="1"/>
  <c r="I28" i="1" s="1"/>
  <c r="J20" i="1"/>
  <c r="J28" i="1" s="1"/>
  <c r="M20" i="1"/>
  <c r="M28" i="1" s="1"/>
  <c r="K20" i="1"/>
  <c r="K28" i="1" s="1"/>
  <c r="L20" i="1"/>
  <c r="W20" i="1" l="1"/>
  <c r="V28" i="1"/>
  <c r="S20" i="1"/>
  <c r="T20" i="1"/>
  <c r="U20" i="1"/>
  <c r="X28" i="1"/>
  <c r="L28" i="1"/>
  <c r="Y28" i="1" l="1"/>
  <c r="T28" i="1"/>
  <c r="U28" i="1"/>
  <c r="S28" i="1"/>
  <c r="W28" i="1"/>
</calcChain>
</file>

<file path=xl/sharedStrings.xml><?xml version="1.0" encoding="utf-8"?>
<sst xmlns="http://schemas.openxmlformats.org/spreadsheetml/2006/main" count="233" uniqueCount="89">
  <si>
    <t>TIPO</t>
  </si>
  <si>
    <t>CTA</t>
  </si>
  <si>
    <t>SUB
CTA</t>
  </si>
  <si>
    <t>OBJ</t>
  </si>
  <si>
    <t>ORD</t>
  </si>
  <si>
    <t>REC</t>
  </si>
  <si>
    <t>SIT</t>
  </si>
  <si>
    <t>DESCRIPCION</t>
  </si>
  <si>
    <t>CDP</t>
  </si>
  <si>
    <t>COMPROMISO</t>
  </si>
  <si>
    <t>OBLIGACION</t>
  </si>
  <si>
    <t>PAGOS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</si>
  <si>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</si>
  <si>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</si>
  <si>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</si>
  <si>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</si>
  <si>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</si>
  <si>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</si>
  <si>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</si>
  <si>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</si>
  <si>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</si>
  <si>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</si>
  <si>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</si>
  <si>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</si>
  <si>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</si>
  <si>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</si>
  <si>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</si>
  <si>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</si>
  <si>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</si>
  <si>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11</t>
  </si>
  <si>
    <t>SSF</t>
  </si>
  <si>
    <t>CUOTA DE FISCALIZACIÓN Y AUDITAJE</t>
  </si>
  <si>
    <t>C</t>
  </si>
  <si>
    <t>4101</t>
  </si>
  <si>
    <t>1500</t>
  </si>
  <si>
    <t>15</t>
  </si>
  <si>
    <t>53107A</t>
  </si>
  <si>
    <t>5. CONVERGENCIA REGIONAL / A. DIÁLOGO, MEMORIA, CONVIVENCIA Y RECONCILIACIÓN PARA LA RECONSTRUCCIÓN DEL TEJIDO SOCIAL</t>
  </si>
  <si>
    <t>16</t>
  </si>
  <si>
    <t>17</t>
  </si>
  <si>
    <t>18</t>
  </si>
  <si>
    <t>19</t>
  </si>
  <si>
    <t>4199</t>
  </si>
  <si>
    <t>2</t>
  </si>
  <si>
    <t>53105B</t>
  </si>
  <si>
    <t>5. CONVERGENCIA REGIONAL / B. ENTIDADES PÚBLICAS TERRITORIALES Y NACIONALES FORTALECIDAS</t>
  </si>
  <si>
    <t>Pagos</t>
  </si>
  <si>
    <t>Valor</t>
  </si>
  <si>
    <t>%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</si>
  <si>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</si>
  <si>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</si>
  <si>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</si>
  <si>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</si>
  <si>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</si>
  <si>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</si>
  <si>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</si>
  <si>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APROPIACIÓN BLOQUEADA</t>
  </si>
  <si>
    <t>APROPIACIÓN DISPONIBLE</t>
  </si>
  <si>
    <t>% EJECUCIÓN*</t>
  </si>
  <si>
    <t>CDP por comprometer</t>
  </si>
  <si>
    <t>Compromisos por Obligar</t>
  </si>
  <si>
    <t>Comp.</t>
  </si>
  <si>
    <t>Oblig.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</si>
  <si>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</si>
  <si>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</si>
  <si>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</si>
  <si>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</si>
  <si>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</si>
  <si>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INVERSIÓN</t>
  </si>
  <si>
    <t>TOTAL EJECUCION PRESUPUESTO DE GASTOS</t>
  </si>
  <si>
    <t>*Nota: El porcentaje de ejecución se calcula sobre apropiación vigente menos apropiación bloqueada.</t>
  </si>
  <si>
    <t>EJECUCION PRESUPUESTO DE GASTOS A 31 DE AGOSTO DE 2024</t>
  </si>
  <si>
    <t/>
  </si>
  <si>
    <t>DIVULGACION DE ACCIONES DE MEMORIA HISTORICA A NIVEL NACIONAL  NACIONAL</t>
  </si>
  <si>
    <t>IMPLEMENTACION DE LAS ACCIONES DE MEMORIA HISTORICA A NIVEL   NACIONAL</t>
  </si>
  <si>
    <t>FORTALECIMIENTO DE PROCESOS DE MEMORIA HISTORICA A NIVEL  NACIONAL</t>
  </si>
  <si>
    <t>IMPLEMENTACION DE ACCIONES DEL MUSEO DE MEMORIA A NIVEL  NACIONAL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</si>
  <si>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</si>
  <si>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</si>
  <si>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RESERVA PRESUPUESTAL CONSTITUIDA</t>
  </si>
  <si>
    <t>CANCELACIONES</t>
  </si>
  <si>
    <t>RESERVA PRESUPUESTAL VIGENTE</t>
  </si>
  <si>
    <t>OBLIGACIÓN</t>
  </si>
  <si>
    <t>% EJECUCIÓN</t>
  </si>
  <si>
    <t>RESERVA POR OBLIGAR</t>
  </si>
  <si>
    <t>Obligaciones</t>
  </si>
  <si>
    <t>EJECUCION RESERVA PRESUPUESTAL A 31 DE AGOSTO DE 2024</t>
  </si>
  <si>
    <t>TOTAL TOTAL ADQUISICIÓN DE BIENES Y SERVICIOS</t>
  </si>
  <si>
    <t>TOTAL CNMH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</si>
</sst>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  <numFmt numFmtId="165" formatCode="0.0%"/>
  </numFmts>
  <fonts count="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1"/>
      <name val="Arial Narrow"/>
      <family val="2"/>
    </font>
    <font>
      <sz val="8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theme="0" tint="-0.14996795556505021"/>
      </right>
      <top/>
      <bottom style="thin">
        <color rgb="FFD3D3D3"/>
      </bottom>
      <diagonal/>
    </border>
    <border>
      <left style="thin">
        <color theme="0" tint="-0.14996795556505021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theme="0" tint="-0.14996795556505021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58">
    <xf numFmtId="0" fontId="0" fillId="0" borderId="0" xfId="0" applyFont="1"/>
    <xf numFmtId="0" fontId="4" fillId="0" borderId="0" xfId="0" applyFont="1" applyAlignment="1">
      <alignment horizontal="center" vertical="center" wrapText="1" readingOrder="1"/>
    </xf>
    <xf numFmtId="0" fontId="5" fillId="0" borderId="0" xfId="0" applyFont="1"/>
    <xf numFmtId="0" fontId="4" fillId="2" borderId="0" xfId="0" applyFont="1" applyFill="1" applyAlignment="1">
      <alignment horizontal="center" vertical="center" wrapText="1" readingOrder="1"/>
    </xf>
    <xf numFmtId="165" fontId="4" fillId="2" borderId="8" xfId="3" applyNumberFormat="1" applyFont="1" applyFill="1" applyBorder="1" applyAlignment="1">
      <alignment horizontal="center" vertical="center" wrapText="1" readingOrder="1"/>
    </xf>
    <xf numFmtId="7" fontId="4" fillId="2" borderId="8" xfId="2" applyNumberFormat="1" applyFont="1" applyFill="1" applyBorder="1" applyAlignment="1">
      <alignment horizontal="right" vertical="center" wrapText="1" readingOrder="1"/>
    </xf>
    <xf numFmtId="7" fontId="4" fillId="3" borderId="8" xfId="2" applyNumberFormat="1" applyFont="1" applyFill="1" applyBorder="1" applyAlignment="1">
      <alignment horizontal="right" vertical="center" wrapText="1" readingOrder="1"/>
    </xf>
    <xf numFmtId="165" fontId="4" fillId="3" borderId="8" xfId="3" applyNumberFormat="1" applyFont="1" applyFill="1" applyBorder="1" applyAlignment="1">
      <alignment horizontal="center" vertical="center" wrapText="1" readingOrder="1"/>
    </xf>
    <xf numFmtId="7" fontId="4" fillId="4" borderId="8" xfId="2" applyNumberFormat="1" applyFont="1" applyFill="1" applyBorder="1" applyAlignment="1">
      <alignment horizontal="right" vertical="center" wrapText="1" readingOrder="1"/>
    </xf>
    <xf numFmtId="165" fontId="4" fillId="4" borderId="8" xfId="3" applyNumberFormat="1" applyFont="1" applyFill="1" applyBorder="1" applyAlignment="1">
      <alignment horizontal="center" vertical="center" wrapText="1" readingOrder="1"/>
    </xf>
    <xf numFmtId="165" fontId="6" fillId="0" borderId="8" xfId="3" applyNumberFormat="1" applyFont="1" applyFill="1" applyBorder="1" applyAlignment="1">
      <alignment horizontal="center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10" xfId="0" applyFont="1" applyFill="1" applyBorder="1" applyAlignment="1">
      <alignment horizontal="center" vertical="center" wrapText="1" readingOrder="1"/>
    </xf>
    <xf numFmtId="0" fontId="4" fillId="2" borderId="9" xfId="0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4" fillId="2" borderId="8" xfId="0" applyFont="1" applyFill="1" applyBorder="1" applyAlignment="1">
      <alignment horizontal="right" vertical="center" wrapText="1" readingOrder="1"/>
    </xf>
    <xf numFmtId="0" fontId="4" fillId="2" borderId="15" xfId="0" applyFont="1" applyFill="1" applyBorder="1" applyAlignment="1">
      <alignment horizontal="right" vertical="center" wrapText="1" readingOrder="1"/>
    </xf>
    <xf numFmtId="0" fontId="4" fillId="2" borderId="16" xfId="0" applyFont="1" applyFill="1" applyBorder="1" applyAlignment="1">
      <alignment horizontal="right" vertical="center" wrapText="1" readingOrder="1"/>
    </xf>
    <xf numFmtId="0" fontId="4" fillId="2" borderId="17" xfId="0" applyFont="1" applyFill="1" applyBorder="1" applyAlignment="1">
      <alignment horizontal="right" vertical="center" wrapText="1" readingOrder="1"/>
    </xf>
    <xf numFmtId="43" fontId="4" fillId="2" borderId="4" xfId="2" applyFont="1" applyFill="1" applyBorder="1" applyAlignment="1">
      <alignment horizontal="center" vertical="center" wrapText="1" readingOrder="1"/>
    </xf>
    <xf numFmtId="43" fontId="4" fillId="2" borderId="12" xfId="2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4" fillId="2" borderId="12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  <xf numFmtId="0" fontId="4" fillId="2" borderId="7" xfId="0" applyFont="1" applyFill="1" applyBorder="1" applyAlignment="1">
      <alignment horizontal="center" vertical="center" wrapText="1" readingOrder="1"/>
    </xf>
    <xf numFmtId="0" fontId="4" fillId="2" borderId="14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11" xfId="0" applyFont="1" applyFill="1" applyBorder="1" applyAlignment="1">
      <alignment horizontal="center" vertical="center" wrapText="1" readingOrder="1"/>
    </xf>
    <xf numFmtId="0" fontId="4" fillId="3" borderId="8" xfId="0" applyFont="1" applyFill="1" applyBorder="1" applyAlignment="1">
      <alignment horizontal="right" vertical="center" wrapText="1" readingOrder="1"/>
    </xf>
    <xf numFmtId="0" fontId="4" fillId="4" borderId="8" xfId="0" applyFont="1" applyFill="1" applyBorder="1" applyAlignment="1">
      <alignment horizontal="right" vertical="center" wrapText="1" readingOrder="1"/>
    </xf>
    <xf numFmtId="165" fontId="3" fillId="2" borderId="8" xfId="3" applyNumberFormat="1" applyFont="1" applyFill="1" applyBorder="1" applyAlignment="1">
      <alignment horizontal="center"/>
    </xf>
    <xf numFmtId="165" fontId="5" fillId="0" borderId="0" xfId="3" applyNumberFormat="1" applyFont="1" applyAlignment="1">
      <alignment horizontal="center"/>
    </xf>
    <xf numFmtId="165" fontId="4" fillId="2" borderId="18" xfId="3" applyNumberFormat="1" applyFont="1" applyFill="1" applyBorder="1" applyAlignment="1">
      <alignment horizontal="center" vertical="center" wrapText="1" readingOrder="1"/>
    </xf>
    <xf numFmtId="165" fontId="4" fillId="2" borderId="19" xfId="3" applyNumberFormat="1" applyFont="1" applyFill="1" applyBorder="1" applyAlignment="1">
      <alignment horizontal="center" vertical="center" wrapText="1" readingOrder="1"/>
    </xf>
    <xf numFmtId="164" fontId="4" fillId="2" borderId="8" xfId="0" applyNumberFormat="1" applyFont="1" applyFill="1" applyBorder="1" applyAlignment="1">
      <alignment vertical="center" wrapText="1" readingOrder="1"/>
    </xf>
    <xf numFmtId="9" fontId="4" fillId="2" borderId="1" xfId="3" applyFont="1" applyFill="1" applyBorder="1" applyAlignment="1">
      <alignment horizontal="center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165" fontId="4" fillId="2" borderId="1" xfId="3" applyNumberFormat="1" applyFont="1" applyFill="1" applyBorder="1" applyAlignment="1">
      <alignment horizontal="center" vertical="center" wrapText="1" readingOrder="1"/>
    </xf>
    <xf numFmtId="0" fontId="4" fillId="3" borderId="15" xfId="0" applyFont="1" applyFill="1" applyBorder="1" applyAlignment="1">
      <alignment horizontal="right" vertical="center" wrapText="1" readingOrder="1"/>
    </xf>
    <xf numFmtId="0" fontId="4" fillId="3" borderId="16" xfId="0" applyFont="1" applyFill="1" applyBorder="1" applyAlignment="1">
      <alignment horizontal="right" vertical="center" wrapText="1" readingOrder="1"/>
    </xf>
    <xf numFmtId="0" fontId="4" fillId="3" borderId="17" xfId="0" applyFont="1" applyFill="1" applyBorder="1" applyAlignment="1">
      <alignment horizontal="right" vertical="center" wrapText="1" readingOrder="1"/>
    </xf>
    <xf numFmtId="7" fontId="4" fillId="3" borderId="8" xfId="0" applyNumberFormat="1" applyFont="1" applyFill="1" applyBorder="1" applyAlignment="1">
      <alignment vertical="center" wrapText="1" readingOrder="1"/>
    </xf>
    <xf numFmtId="9" fontId="4" fillId="3" borderId="8" xfId="3" applyFont="1" applyFill="1" applyBorder="1" applyAlignment="1">
      <alignment horizontal="center" vertical="center" wrapText="1" readingOrder="1"/>
    </xf>
    <xf numFmtId="9" fontId="6" fillId="0" borderId="1" xfId="3" applyFont="1" applyBorder="1" applyAlignment="1">
      <alignment horizontal="center" vertical="center" wrapText="1" readingOrder="1"/>
    </xf>
    <xf numFmtId="165" fontId="6" fillId="0" borderId="1" xfId="3" applyNumberFormat="1" applyFont="1" applyBorder="1" applyAlignment="1">
      <alignment horizontal="center" vertical="center" wrapText="1" readingOrder="1"/>
    </xf>
    <xf numFmtId="0" fontId="5" fillId="0" borderId="0" xfId="4" applyFont="1"/>
    <xf numFmtId="0" fontId="6" fillId="0" borderId="1" xfId="4" applyFont="1" applyBorder="1" applyAlignment="1">
      <alignment horizontal="center" vertical="center" wrapText="1" readingOrder="1"/>
    </xf>
    <xf numFmtId="0" fontId="6" fillId="0" borderId="1" xfId="4" applyFont="1" applyBorder="1" applyAlignment="1">
      <alignment horizontal="left" vertical="center" wrapText="1" readingOrder="1"/>
    </xf>
    <xf numFmtId="164" fontId="6" fillId="0" borderId="1" xfId="4" applyNumberFormat="1" applyFont="1" applyBorder="1" applyAlignment="1">
      <alignment horizontal="right" vertical="center" wrapText="1" readingOrder="1"/>
    </xf>
    <xf numFmtId="0" fontId="7" fillId="0" borderId="0" xfId="0" applyFont="1"/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164" fontId="8" fillId="0" borderId="1" xfId="0" applyNumberFormat="1" applyFont="1" applyBorder="1" applyAlignment="1">
      <alignment horizontal="right" vertical="center" wrapText="1" readingOrder="1"/>
    </xf>
    <xf numFmtId="7" fontId="7" fillId="0" borderId="0" xfId="0" applyNumberFormat="1" applyFont="1"/>
  </cellXfs>
  <cellStyles count="5">
    <cellStyle name="Millares" xfId="2" builtinId="3"/>
    <cellStyle name="Normal" xfId="0" builtinId="0"/>
    <cellStyle name="Normal 2" xfId="1" xr:uid="{BC08EDD1-DE8D-4CB7-9B8C-DDBAE0B37FA6}"/>
    <cellStyle name="Normal 2 2" xfId="4" xr:uid="{99139419-A057-4BD7-87E7-2892D9899B98}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C059361C-2150-45D5-9761-A5B81598A18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AAFDEF8D-2459-45AB-879B-901FFBA166B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3" name="Imagen 2">
          <a:extLst>
            <a:ext uri="{FF2B5EF4-FFF2-40B4-BE49-F238E27FC236}">
              <a16:creationId xmlns:a16="http://schemas.microsoft.com/office/drawing/2014/main" id="{B94FC753-C183-4F85-91B6-C4C2AD027D6D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"/>
  <sheetViews>
    <sheetView showGridLines="0" tabSelected="1" workbookViewId="0">
      <selection sqref="A1:Y1"/>
    </sheetView>
  </sheetViews>
  <sheetFormatPr baseColWidth="10" defaultRowHeight="14" x14ac:dyDescent="0.3"/>
  <cols>
    <col min="1" max="5" width="5.453125" style="53" customWidth="1"/>
    <col min="6" max="6" width="8" style="53" customWidth="1"/>
    <col min="7" max="7" width="9.54296875" style="53" customWidth="1"/>
    <col min="8" max="8" width="27.54296875" style="53" customWidth="1"/>
    <col min="9" max="18" width="18.81640625" style="53" customWidth="1"/>
    <col min="19" max="19" width="15.90625" style="53" customWidth="1"/>
    <col min="20" max="20" width="6.453125" style="53" customWidth="1"/>
    <col min="21" max="21" width="10.90625" style="53"/>
    <col min="22" max="22" width="14.81640625" style="53" bestFit="1" customWidth="1"/>
    <col min="23" max="23" width="10.90625" style="53"/>
    <col min="24" max="24" width="14.54296875" style="53" bestFit="1" customWidth="1"/>
    <col min="25" max="16384" width="10.90625" style="53"/>
  </cols>
  <sheetData>
    <row r="1" spans="1:25" x14ac:dyDescent="0.3">
      <c r="A1" s="12" t="s">
        <v>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x14ac:dyDescent="0.3">
      <c r="A2" s="12" t="s">
        <v>71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3">
      <c r="A3" s="13" t="s">
        <v>50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x14ac:dyDescent="0.3">
      <c r="A4" s="13" t="s">
        <v>51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/>
      <c r="S5" s="2"/>
      <c r="T5" s="2"/>
      <c r="U5" s="2"/>
      <c r="V5" s="2"/>
      <c r="W5" s="2"/>
      <c r="X5" s="2"/>
      <c r="Y5" s="2"/>
    </row>
    <row r="6" spans="1:25" x14ac:dyDescent="0.3">
      <c r="A6" s="14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14" t="s">
        <v>5</v>
      </c>
      <c r="G6" s="14" t="s">
        <v>6</v>
      </c>
      <c r="H6" s="30" t="s">
        <v>7</v>
      </c>
      <c r="I6" s="22" t="s">
        <v>52</v>
      </c>
      <c r="J6" s="22" t="s">
        <v>53</v>
      </c>
      <c r="K6" s="22" t="s">
        <v>54</v>
      </c>
      <c r="L6" s="22" t="s">
        <v>55</v>
      </c>
      <c r="M6" s="22" t="s">
        <v>56</v>
      </c>
      <c r="N6" s="24" t="s">
        <v>8</v>
      </c>
      <c r="O6" s="22" t="s">
        <v>57</v>
      </c>
      <c r="P6" s="26" t="s">
        <v>9</v>
      </c>
      <c r="Q6" s="14" t="s">
        <v>10</v>
      </c>
      <c r="R6" s="28" t="s">
        <v>11</v>
      </c>
      <c r="S6" s="34" t="s">
        <v>58</v>
      </c>
      <c r="T6" s="34"/>
      <c r="U6" s="34"/>
      <c r="V6" s="16" t="s">
        <v>59</v>
      </c>
      <c r="W6" s="17"/>
      <c r="X6" s="17" t="s">
        <v>60</v>
      </c>
      <c r="Y6" s="17"/>
    </row>
    <row r="7" spans="1:25" x14ac:dyDescent="0.3">
      <c r="A7" s="15"/>
      <c r="B7" s="15"/>
      <c r="C7" s="15"/>
      <c r="D7" s="15"/>
      <c r="E7" s="15"/>
      <c r="F7" s="15"/>
      <c r="G7" s="15"/>
      <c r="H7" s="31"/>
      <c r="I7" s="23"/>
      <c r="J7" s="23"/>
      <c r="K7" s="23"/>
      <c r="L7" s="23"/>
      <c r="M7" s="23"/>
      <c r="N7" s="25"/>
      <c r="O7" s="23"/>
      <c r="P7" s="27"/>
      <c r="Q7" s="15"/>
      <c r="R7" s="29"/>
      <c r="S7" s="4" t="s">
        <v>61</v>
      </c>
      <c r="T7" s="4" t="s">
        <v>62</v>
      </c>
      <c r="U7" s="4" t="s">
        <v>46</v>
      </c>
      <c r="V7" s="3" t="s">
        <v>47</v>
      </c>
      <c r="W7" s="3" t="s">
        <v>48</v>
      </c>
      <c r="X7" s="3" t="s">
        <v>47</v>
      </c>
      <c r="Y7" s="3" t="s">
        <v>48</v>
      </c>
    </row>
    <row r="8" spans="1:25" x14ac:dyDescent="0.3">
      <c r="A8" s="54" t="s">
        <v>12</v>
      </c>
      <c r="B8" s="54" t="s">
        <v>13</v>
      </c>
      <c r="C8" s="54" t="s">
        <v>13</v>
      </c>
      <c r="D8" s="54" t="s">
        <v>13</v>
      </c>
      <c r="E8" s="54"/>
      <c r="F8" s="54" t="s">
        <v>14</v>
      </c>
      <c r="G8" s="54" t="s">
        <v>15</v>
      </c>
      <c r="H8" s="55" t="s">
        <v>16</v>
      </c>
      <c r="I8" s="56">
        <v>8141000000</v>
      </c>
      <c r="J8" s="56">
        <v>0</v>
      </c>
      <c r="K8" s="56">
        <v>0</v>
      </c>
      <c r="L8" s="56">
        <v>8141000000</v>
      </c>
      <c r="M8" s="56">
        <v>0</v>
      </c>
      <c r="N8" s="56">
        <v>8141000000</v>
      </c>
      <c r="O8" s="56">
        <v>0</v>
      </c>
      <c r="P8" s="56">
        <v>5408308689</v>
      </c>
      <c r="Q8" s="56">
        <v>5408308689</v>
      </c>
      <c r="R8" s="56">
        <v>5408308689</v>
      </c>
      <c r="S8" s="10">
        <f t="shared" ref="S8:U23" si="0">+P8/($L8-$M8)</f>
        <v>0.66432977386070502</v>
      </c>
      <c r="T8" s="10">
        <f t="shared" si="0"/>
        <v>0.66432977386070502</v>
      </c>
      <c r="U8" s="10">
        <f t="shared" si="0"/>
        <v>0.66432977386070502</v>
      </c>
      <c r="V8" s="11">
        <f>+N8-P8</f>
        <v>2732691311</v>
      </c>
      <c r="W8" s="10">
        <f>+V8/L8</f>
        <v>0.33567022613929492</v>
      </c>
      <c r="X8" s="11">
        <f>+P8-Q8</f>
        <v>0</v>
      </c>
      <c r="Y8" s="10">
        <f>+X8/L8</f>
        <v>0</v>
      </c>
    </row>
    <row r="9" spans="1:25" x14ac:dyDescent="0.3">
      <c r="A9" s="54" t="s">
        <v>12</v>
      </c>
      <c r="B9" s="54" t="s">
        <v>13</v>
      </c>
      <c r="C9" s="54" t="s">
        <v>13</v>
      </c>
      <c r="D9" s="54" t="s">
        <v>17</v>
      </c>
      <c r="E9" s="54"/>
      <c r="F9" s="54" t="s">
        <v>14</v>
      </c>
      <c r="G9" s="54" t="s">
        <v>15</v>
      </c>
      <c r="H9" s="55" t="s">
        <v>18</v>
      </c>
      <c r="I9" s="56">
        <v>3018000000</v>
      </c>
      <c r="J9" s="56">
        <v>0</v>
      </c>
      <c r="K9" s="56">
        <v>0</v>
      </c>
      <c r="L9" s="56">
        <v>3018000000</v>
      </c>
      <c r="M9" s="56">
        <v>0</v>
      </c>
      <c r="N9" s="56">
        <v>3018000000</v>
      </c>
      <c r="O9" s="56">
        <v>0</v>
      </c>
      <c r="P9" s="56">
        <v>2052444916</v>
      </c>
      <c r="Q9" s="56">
        <v>2052444916</v>
      </c>
      <c r="R9" s="56">
        <v>2052444916</v>
      </c>
      <c r="S9" s="10">
        <f t="shared" si="0"/>
        <v>0.68006789794565936</v>
      </c>
      <c r="T9" s="10">
        <f t="shared" si="0"/>
        <v>0.68006789794565936</v>
      </c>
      <c r="U9" s="10">
        <f t="shared" si="0"/>
        <v>0.68006789794565936</v>
      </c>
      <c r="V9" s="11">
        <f>+N9-P9</f>
        <v>965555084</v>
      </c>
      <c r="W9" s="10">
        <f>+V9/L9</f>
        <v>0.31993210205434064</v>
      </c>
      <c r="X9" s="11">
        <f>+P9-Q9</f>
        <v>0</v>
      </c>
      <c r="Y9" s="10">
        <f>+X9/L9</f>
        <v>0</v>
      </c>
    </row>
    <row r="10" spans="1:25" ht="21" x14ac:dyDescent="0.3">
      <c r="A10" s="54" t="s">
        <v>12</v>
      </c>
      <c r="B10" s="54" t="s">
        <v>13</v>
      </c>
      <c r="C10" s="54" t="s">
        <v>13</v>
      </c>
      <c r="D10" s="54" t="s">
        <v>19</v>
      </c>
      <c r="E10" s="54"/>
      <c r="F10" s="54" t="s">
        <v>14</v>
      </c>
      <c r="G10" s="54" t="s">
        <v>15</v>
      </c>
      <c r="H10" s="55" t="s">
        <v>20</v>
      </c>
      <c r="I10" s="56">
        <v>1132000000</v>
      </c>
      <c r="J10" s="56">
        <v>0</v>
      </c>
      <c r="K10" s="56">
        <v>0</v>
      </c>
      <c r="L10" s="56">
        <v>1132000000</v>
      </c>
      <c r="M10" s="56">
        <v>0</v>
      </c>
      <c r="N10" s="56">
        <v>1132000000</v>
      </c>
      <c r="O10" s="56">
        <v>0</v>
      </c>
      <c r="P10" s="56">
        <v>636029360</v>
      </c>
      <c r="Q10" s="56">
        <v>636029360</v>
      </c>
      <c r="R10" s="56">
        <v>636029360</v>
      </c>
      <c r="S10" s="10">
        <f t="shared" si="0"/>
        <v>0.56186339222614845</v>
      </c>
      <c r="T10" s="10">
        <f t="shared" si="0"/>
        <v>0.56186339222614845</v>
      </c>
      <c r="U10" s="10">
        <f t="shared" si="0"/>
        <v>0.56186339222614845</v>
      </c>
      <c r="V10" s="11">
        <f>+N10-P10</f>
        <v>495970640</v>
      </c>
      <c r="W10" s="10">
        <f>+V10/L10</f>
        <v>0.43813660777385161</v>
      </c>
      <c r="X10" s="11">
        <f>+P10-Q10</f>
        <v>0</v>
      </c>
      <c r="Y10" s="10">
        <f>+X10/L10</f>
        <v>0</v>
      </c>
    </row>
    <row r="11" spans="1:25" s="2" customFormat="1" ht="13" x14ac:dyDescent="0.3">
      <c r="A11" s="18" t="s">
        <v>63</v>
      </c>
      <c r="B11" s="18"/>
      <c r="C11" s="18"/>
      <c r="D11" s="18"/>
      <c r="E11" s="18"/>
      <c r="F11" s="18"/>
      <c r="G11" s="18"/>
      <c r="H11" s="18"/>
      <c r="I11" s="5">
        <f>SUM(I8:I10)</f>
        <v>12291000000</v>
      </c>
      <c r="J11" s="5">
        <f t="shared" ref="J11:R11" si="1">SUM(J8:J10)</f>
        <v>0</v>
      </c>
      <c r="K11" s="5">
        <f t="shared" si="1"/>
        <v>0</v>
      </c>
      <c r="L11" s="5">
        <f t="shared" si="1"/>
        <v>12291000000</v>
      </c>
      <c r="M11" s="5">
        <f t="shared" si="1"/>
        <v>0</v>
      </c>
      <c r="N11" s="5">
        <f t="shared" si="1"/>
        <v>12291000000</v>
      </c>
      <c r="O11" s="5">
        <f t="shared" si="1"/>
        <v>0</v>
      </c>
      <c r="P11" s="5">
        <f t="shared" si="1"/>
        <v>8096782965</v>
      </c>
      <c r="Q11" s="5">
        <f t="shared" si="1"/>
        <v>8096782965</v>
      </c>
      <c r="R11" s="5">
        <f t="shared" si="1"/>
        <v>8096782965</v>
      </c>
      <c r="S11" s="4">
        <f t="shared" si="0"/>
        <v>0.65875705516231386</v>
      </c>
      <c r="T11" s="4">
        <f t="shared" si="0"/>
        <v>0.65875705516231386</v>
      </c>
      <c r="U11" s="4">
        <f t="shared" si="0"/>
        <v>0.65875705516231386</v>
      </c>
      <c r="V11" s="5">
        <f t="shared" ref="V11:X11" si="2">SUM(V8:V10)</f>
        <v>4194217035</v>
      </c>
      <c r="W11" s="4">
        <f t="shared" ref="W11" si="3">+V11/L11</f>
        <v>0.34124294483768614</v>
      </c>
      <c r="X11" s="5">
        <f t="shared" si="2"/>
        <v>0</v>
      </c>
      <c r="Y11" s="4">
        <f t="shared" ref="Y11" si="4">+X11/L11</f>
        <v>0</v>
      </c>
    </row>
    <row r="12" spans="1:25" x14ac:dyDescent="0.3">
      <c r="A12" s="54" t="s">
        <v>12</v>
      </c>
      <c r="B12" s="54" t="s">
        <v>17</v>
      </c>
      <c r="C12" s="54"/>
      <c r="D12" s="54"/>
      <c r="E12" s="54"/>
      <c r="F12" s="54" t="s">
        <v>14</v>
      </c>
      <c r="G12" s="54" t="s">
        <v>15</v>
      </c>
      <c r="H12" s="55" t="s">
        <v>21</v>
      </c>
      <c r="I12" s="56">
        <v>3358515000</v>
      </c>
      <c r="J12" s="56">
        <v>0</v>
      </c>
      <c r="K12" s="56">
        <v>0</v>
      </c>
      <c r="L12" s="56">
        <v>3358515000</v>
      </c>
      <c r="M12" s="56">
        <v>0</v>
      </c>
      <c r="N12" s="56">
        <v>3212233793.7600002</v>
      </c>
      <c r="O12" s="56">
        <v>146281206.24000001</v>
      </c>
      <c r="P12" s="56">
        <v>3050596652.4299998</v>
      </c>
      <c r="Q12" s="56">
        <v>1935786795.0699999</v>
      </c>
      <c r="R12" s="56">
        <v>1935786795.0699999</v>
      </c>
      <c r="S12" s="10">
        <f t="shared" si="0"/>
        <v>0.90831711409060245</v>
      </c>
      <c r="T12" s="10">
        <f t="shared" si="0"/>
        <v>0.57638176249622231</v>
      </c>
      <c r="U12" s="10">
        <f t="shared" si="0"/>
        <v>0.57638176249622231</v>
      </c>
      <c r="V12" s="11">
        <f>+N12-P12</f>
        <v>161637141.3300004</v>
      </c>
      <c r="W12" s="10">
        <f>+V12/L12</f>
        <v>4.8127562726383653E-2</v>
      </c>
      <c r="X12" s="11">
        <f>+P12-Q12</f>
        <v>1114809857.3599999</v>
      </c>
      <c r="Y12" s="10">
        <f>+X12/L12</f>
        <v>0.3319353515943802</v>
      </c>
    </row>
    <row r="13" spans="1:25" x14ac:dyDescent="0.3">
      <c r="A13" s="19" t="s">
        <v>64</v>
      </c>
      <c r="B13" s="20"/>
      <c r="C13" s="20"/>
      <c r="D13" s="20"/>
      <c r="E13" s="20"/>
      <c r="F13" s="20"/>
      <c r="G13" s="20"/>
      <c r="H13" s="21"/>
      <c r="I13" s="5">
        <f t="shared" ref="I13:R13" si="5">+I12</f>
        <v>3358515000</v>
      </c>
      <c r="J13" s="5">
        <f t="shared" si="5"/>
        <v>0</v>
      </c>
      <c r="K13" s="5">
        <f t="shared" si="5"/>
        <v>0</v>
      </c>
      <c r="L13" s="5">
        <f t="shared" si="5"/>
        <v>3358515000</v>
      </c>
      <c r="M13" s="5">
        <f t="shared" si="5"/>
        <v>0</v>
      </c>
      <c r="N13" s="5">
        <f t="shared" si="5"/>
        <v>3212233793.7600002</v>
      </c>
      <c r="O13" s="5">
        <f t="shared" si="5"/>
        <v>146281206.24000001</v>
      </c>
      <c r="P13" s="5">
        <f t="shared" si="5"/>
        <v>3050596652.4299998</v>
      </c>
      <c r="Q13" s="5">
        <f t="shared" si="5"/>
        <v>1935786795.0699999</v>
      </c>
      <c r="R13" s="5">
        <f t="shared" si="5"/>
        <v>1935786795.0699999</v>
      </c>
      <c r="S13" s="4">
        <f t="shared" si="0"/>
        <v>0.90831711409060245</v>
      </c>
      <c r="T13" s="4">
        <f t="shared" si="0"/>
        <v>0.57638176249622231</v>
      </c>
      <c r="U13" s="4">
        <f t="shared" si="0"/>
        <v>0.57638176249622231</v>
      </c>
      <c r="V13" s="5">
        <f t="shared" ref="V13:X13" si="6">+V12</f>
        <v>161637141.3300004</v>
      </c>
      <c r="W13" s="4">
        <f t="shared" ref="W13" si="7">+V13/L13</f>
        <v>4.8127562726383653E-2</v>
      </c>
      <c r="X13" s="5">
        <f t="shared" si="6"/>
        <v>1114809857.3599999</v>
      </c>
      <c r="Y13" s="4">
        <f t="shared" ref="Y13" si="8">+X13/L13</f>
        <v>0.3319353515943802</v>
      </c>
    </row>
    <row r="14" spans="1:25" ht="21" x14ac:dyDescent="0.3">
      <c r="A14" s="54" t="s">
        <v>12</v>
      </c>
      <c r="B14" s="54" t="s">
        <v>19</v>
      </c>
      <c r="C14" s="54" t="s">
        <v>19</v>
      </c>
      <c r="D14" s="54" t="s">
        <v>13</v>
      </c>
      <c r="E14" s="54" t="s">
        <v>22</v>
      </c>
      <c r="F14" s="54" t="s">
        <v>14</v>
      </c>
      <c r="G14" s="54" t="s">
        <v>15</v>
      </c>
      <c r="H14" s="55" t="s">
        <v>23</v>
      </c>
      <c r="I14" s="56">
        <v>1092000000</v>
      </c>
      <c r="J14" s="56">
        <v>0</v>
      </c>
      <c r="K14" s="56">
        <v>0</v>
      </c>
      <c r="L14" s="56">
        <v>1092000000</v>
      </c>
      <c r="M14" s="56">
        <v>981089386</v>
      </c>
      <c r="N14" s="56">
        <v>110910614</v>
      </c>
      <c r="O14" s="56">
        <v>0</v>
      </c>
      <c r="P14" s="56">
        <v>0</v>
      </c>
      <c r="Q14" s="56">
        <v>0</v>
      </c>
      <c r="R14" s="56">
        <v>0</v>
      </c>
      <c r="S14" s="10">
        <v>0</v>
      </c>
      <c r="T14" s="10">
        <v>0</v>
      </c>
      <c r="U14" s="10">
        <v>0</v>
      </c>
      <c r="V14" s="11">
        <f>+N14-P14</f>
        <v>110910614</v>
      </c>
      <c r="W14" s="10">
        <f>+V14/L14</f>
        <v>0.10156649633699634</v>
      </c>
      <c r="X14" s="11">
        <f>+P14-Q14</f>
        <v>0</v>
      </c>
      <c r="Y14" s="10">
        <f>+X14/L14</f>
        <v>0</v>
      </c>
    </row>
    <row r="15" spans="1:25" ht="31.5" x14ac:dyDescent="0.3">
      <c r="A15" s="54" t="s">
        <v>12</v>
      </c>
      <c r="B15" s="54" t="s">
        <v>19</v>
      </c>
      <c r="C15" s="54" t="s">
        <v>24</v>
      </c>
      <c r="D15" s="54" t="s">
        <v>17</v>
      </c>
      <c r="E15" s="54" t="s">
        <v>25</v>
      </c>
      <c r="F15" s="54" t="s">
        <v>14</v>
      </c>
      <c r="G15" s="54" t="s">
        <v>15</v>
      </c>
      <c r="H15" s="55" t="s">
        <v>26</v>
      </c>
      <c r="I15" s="56">
        <v>103000000</v>
      </c>
      <c r="J15" s="56">
        <v>0</v>
      </c>
      <c r="K15" s="56">
        <v>0</v>
      </c>
      <c r="L15" s="56">
        <v>103000000</v>
      </c>
      <c r="M15" s="56">
        <v>0</v>
      </c>
      <c r="N15" s="56">
        <v>103000000</v>
      </c>
      <c r="O15" s="56">
        <v>0</v>
      </c>
      <c r="P15" s="56">
        <v>17888265</v>
      </c>
      <c r="Q15" s="56">
        <v>17671021</v>
      </c>
      <c r="R15" s="56">
        <v>17671021</v>
      </c>
      <c r="S15" s="10">
        <f t="shared" si="0"/>
        <v>0.17367247572815533</v>
      </c>
      <c r="T15" s="10">
        <f t="shared" si="0"/>
        <v>0.17156331067961164</v>
      </c>
      <c r="U15" s="10">
        <f t="shared" si="0"/>
        <v>0.17156331067961164</v>
      </c>
      <c r="V15" s="11">
        <f>+N15-P15</f>
        <v>85111735</v>
      </c>
      <c r="W15" s="10">
        <f>+V15/L15</f>
        <v>0.82632752427184464</v>
      </c>
      <c r="X15" s="11">
        <f>+P15-Q15</f>
        <v>217244</v>
      </c>
      <c r="Y15" s="10">
        <f>+X15/L15</f>
        <v>2.1091650485436891E-3</v>
      </c>
    </row>
    <row r="16" spans="1:25" x14ac:dyDescent="0.3">
      <c r="A16" s="18" t="s">
        <v>65</v>
      </c>
      <c r="B16" s="18"/>
      <c r="C16" s="18"/>
      <c r="D16" s="18"/>
      <c r="E16" s="18"/>
      <c r="F16" s="18"/>
      <c r="G16" s="18"/>
      <c r="H16" s="18"/>
      <c r="I16" s="5">
        <f t="shared" ref="I16:R16" si="9">+I14+I15</f>
        <v>1195000000</v>
      </c>
      <c r="J16" s="5">
        <f t="shared" si="9"/>
        <v>0</v>
      </c>
      <c r="K16" s="5">
        <f t="shared" si="9"/>
        <v>0</v>
      </c>
      <c r="L16" s="5">
        <f t="shared" si="9"/>
        <v>1195000000</v>
      </c>
      <c r="M16" s="5">
        <f t="shared" si="9"/>
        <v>981089386</v>
      </c>
      <c r="N16" s="5">
        <f t="shared" si="9"/>
        <v>213910614</v>
      </c>
      <c r="O16" s="5">
        <f t="shared" si="9"/>
        <v>0</v>
      </c>
      <c r="P16" s="5">
        <f t="shared" si="9"/>
        <v>17888265</v>
      </c>
      <c r="Q16" s="5">
        <f t="shared" si="9"/>
        <v>17671021</v>
      </c>
      <c r="R16" s="5">
        <f t="shared" si="9"/>
        <v>17671021</v>
      </c>
      <c r="S16" s="4">
        <f t="shared" si="0"/>
        <v>8.3624952803884711E-2</v>
      </c>
      <c r="T16" s="4">
        <f t="shared" si="0"/>
        <v>8.2609369724870221E-2</v>
      </c>
      <c r="U16" s="4">
        <f t="shared" si="0"/>
        <v>8.2609369724870221E-2</v>
      </c>
      <c r="V16" s="5">
        <f>+V14+V15</f>
        <v>196022349</v>
      </c>
      <c r="W16" s="4">
        <f t="shared" ref="W16" si="10">+V16/L16</f>
        <v>0.16403543849372385</v>
      </c>
      <c r="X16" s="5">
        <f>+X14+X15</f>
        <v>217244</v>
      </c>
      <c r="Y16" s="4">
        <f t="shared" ref="Y16" si="11">+X16/L16</f>
        <v>1.8179414225941422E-4</v>
      </c>
    </row>
    <row r="17" spans="1:25" x14ac:dyDescent="0.3">
      <c r="A17" s="54" t="s">
        <v>12</v>
      </c>
      <c r="B17" s="54" t="s">
        <v>27</v>
      </c>
      <c r="C17" s="54" t="s">
        <v>13</v>
      </c>
      <c r="D17" s="54"/>
      <c r="E17" s="54"/>
      <c r="F17" s="54" t="s">
        <v>14</v>
      </c>
      <c r="G17" s="54" t="s">
        <v>15</v>
      </c>
      <c r="H17" s="55" t="s">
        <v>28</v>
      </c>
      <c r="I17" s="56">
        <v>1000000</v>
      </c>
      <c r="J17" s="56">
        <v>0</v>
      </c>
      <c r="K17" s="56">
        <v>0</v>
      </c>
      <c r="L17" s="56">
        <v>1000000</v>
      </c>
      <c r="M17" s="56">
        <v>0</v>
      </c>
      <c r="N17" s="56">
        <v>261000</v>
      </c>
      <c r="O17" s="56">
        <v>739000</v>
      </c>
      <c r="P17" s="56">
        <v>261000</v>
      </c>
      <c r="Q17" s="56">
        <v>261000</v>
      </c>
      <c r="R17" s="56">
        <v>261000</v>
      </c>
      <c r="S17" s="10">
        <f t="shared" si="0"/>
        <v>0.26100000000000001</v>
      </c>
      <c r="T17" s="10">
        <f t="shared" si="0"/>
        <v>0.26100000000000001</v>
      </c>
      <c r="U17" s="10">
        <f t="shared" si="0"/>
        <v>0.26100000000000001</v>
      </c>
      <c r="V17" s="11">
        <f>+N17-P17</f>
        <v>0</v>
      </c>
      <c r="W17" s="10">
        <f>+V17/L17</f>
        <v>0</v>
      </c>
      <c r="X17" s="11">
        <f>+P17-Q17</f>
        <v>0</v>
      </c>
      <c r="Y17" s="10">
        <f>+X17/L17</f>
        <v>0</v>
      </c>
    </row>
    <row r="18" spans="1:25" x14ac:dyDescent="0.3">
      <c r="A18" s="54" t="s">
        <v>12</v>
      </c>
      <c r="B18" s="54" t="s">
        <v>27</v>
      </c>
      <c r="C18" s="54" t="s">
        <v>24</v>
      </c>
      <c r="D18" s="54" t="s">
        <v>13</v>
      </c>
      <c r="E18" s="54"/>
      <c r="F18" s="54" t="s">
        <v>29</v>
      </c>
      <c r="G18" s="54" t="s">
        <v>30</v>
      </c>
      <c r="H18" s="55" t="s">
        <v>31</v>
      </c>
      <c r="I18" s="56">
        <v>166532067</v>
      </c>
      <c r="J18" s="56">
        <v>0</v>
      </c>
      <c r="K18" s="56">
        <v>0</v>
      </c>
      <c r="L18" s="56">
        <v>166532067</v>
      </c>
      <c r="M18" s="56">
        <v>0</v>
      </c>
      <c r="N18" s="56">
        <v>0</v>
      </c>
      <c r="O18" s="56">
        <v>166532067</v>
      </c>
      <c r="P18" s="56">
        <v>0</v>
      </c>
      <c r="Q18" s="56">
        <v>0</v>
      </c>
      <c r="R18" s="56">
        <v>0</v>
      </c>
      <c r="S18" s="10">
        <f t="shared" si="0"/>
        <v>0</v>
      </c>
      <c r="T18" s="10">
        <f t="shared" si="0"/>
        <v>0</v>
      </c>
      <c r="U18" s="10">
        <f t="shared" si="0"/>
        <v>0</v>
      </c>
      <c r="V18" s="11">
        <f>+N18-P18</f>
        <v>0</v>
      </c>
      <c r="W18" s="10">
        <f>+V18/L18</f>
        <v>0</v>
      </c>
      <c r="X18" s="11">
        <f>+P18-Q18</f>
        <v>0</v>
      </c>
      <c r="Y18" s="10">
        <f>+X18/L18</f>
        <v>0</v>
      </c>
    </row>
    <row r="19" spans="1:25" x14ac:dyDescent="0.3">
      <c r="A19" s="18" t="s">
        <v>66</v>
      </c>
      <c r="B19" s="18"/>
      <c r="C19" s="18"/>
      <c r="D19" s="18"/>
      <c r="E19" s="18"/>
      <c r="F19" s="18"/>
      <c r="G19" s="18"/>
      <c r="H19" s="18"/>
      <c r="I19" s="5">
        <f>+I17+I18</f>
        <v>167532067</v>
      </c>
      <c r="J19" s="5">
        <f t="shared" ref="J19:R19" si="12">+J17+J18</f>
        <v>0</v>
      </c>
      <c r="K19" s="5">
        <f t="shared" si="12"/>
        <v>0</v>
      </c>
      <c r="L19" s="5">
        <f t="shared" si="12"/>
        <v>167532067</v>
      </c>
      <c r="M19" s="5">
        <f t="shared" si="12"/>
        <v>0</v>
      </c>
      <c r="N19" s="5">
        <f t="shared" si="12"/>
        <v>261000</v>
      </c>
      <c r="O19" s="5">
        <f t="shared" si="12"/>
        <v>167271067</v>
      </c>
      <c r="P19" s="5">
        <f t="shared" si="12"/>
        <v>261000</v>
      </c>
      <c r="Q19" s="5">
        <f t="shared" si="12"/>
        <v>261000</v>
      </c>
      <c r="R19" s="5">
        <f t="shared" si="12"/>
        <v>261000</v>
      </c>
      <c r="S19" s="4">
        <f t="shared" si="0"/>
        <v>1.5579107013584451E-3</v>
      </c>
      <c r="T19" s="4">
        <f t="shared" si="0"/>
        <v>1.5579107013584451E-3</v>
      </c>
      <c r="U19" s="4">
        <f t="shared" si="0"/>
        <v>1.5579107013584451E-3</v>
      </c>
      <c r="V19" s="5">
        <f t="shared" ref="V19" si="13">+V17+V18</f>
        <v>0</v>
      </c>
      <c r="W19" s="4">
        <f t="shared" ref="W19:W28" si="14">+V19/L19</f>
        <v>0</v>
      </c>
      <c r="X19" s="5">
        <f t="shared" ref="X19" si="15">+X17+X18</f>
        <v>0</v>
      </c>
      <c r="Y19" s="4">
        <f t="shared" ref="Y19:Y28" si="16">+X19/L19</f>
        <v>0</v>
      </c>
    </row>
    <row r="20" spans="1:25" x14ac:dyDescent="0.3">
      <c r="A20" s="32" t="s">
        <v>67</v>
      </c>
      <c r="B20" s="32"/>
      <c r="C20" s="32"/>
      <c r="D20" s="32"/>
      <c r="E20" s="32"/>
      <c r="F20" s="32"/>
      <c r="G20" s="32"/>
      <c r="H20" s="32"/>
      <c r="I20" s="6">
        <f>+I11+I13+I16+I19</f>
        <v>17012047067</v>
      </c>
      <c r="J20" s="6">
        <f t="shared" ref="J20:R20" si="17">+J11+J13+J16+J19</f>
        <v>0</v>
      </c>
      <c r="K20" s="6">
        <f t="shared" si="17"/>
        <v>0</v>
      </c>
      <c r="L20" s="6">
        <f t="shared" si="17"/>
        <v>17012047067</v>
      </c>
      <c r="M20" s="6">
        <f t="shared" si="17"/>
        <v>981089386</v>
      </c>
      <c r="N20" s="6">
        <f t="shared" si="17"/>
        <v>15717405407.76</v>
      </c>
      <c r="O20" s="6">
        <f t="shared" si="17"/>
        <v>313552273.24000001</v>
      </c>
      <c r="P20" s="6">
        <f t="shared" si="17"/>
        <v>11165528882.43</v>
      </c>
      <c r="Q20" s="6">
        <f t="shared" si="17"/>
        <v>10050501781.07</v>
      </c>
      <c r="R20" s="6">
        <f t="shared" si="17"/>
        <v>10050501781.07</v>
      </c>
      <c r="S20" s="7">
        <f t="shared" si="0"/>
        <v>0.69649793260096127</v>
      </c>
      <c r="T20" s="7">
        <f t="shared" si="0"/>
        <v>0.62694331686633564</v>
      </c>
      <c r="U20" s="7">
        <f t="shared" si="0"/>
        <v>0.62694331686633564</v>
      </c>
      <c r="V20" s="6">
        <f t="shared" ref="V20:X20" si="18">+V11+V13+V16+V19</f>
        <v>4551876525.3299999</v>
      </c>
      <c r="W20" s="7">
        <f t="shared" si="14"/>
        <v>0.2675678304558502</v>
      </c>
      <c r="X20" s="6">
        <f t="shared" si="18"/>
        <v>1115027101.3599999</v>
      </c>
      <c r="Y20" s="7">
        <f t="shared" si="16"/>
        <v>6.5543382108490131E-2</v>
      </c>
    </row>
    <row r="21" spans="1:25" ht="42" x14ac:dyDescent="0.3">
      <c r="A21" s="54" t="s">
        <v>32</v>
      </c>
      <c r="B21" s="54" t="s">
        <v>33</v>
      </c>
      <c r="C21" s="54" t="s">
        <v>34</v>
      </c>
      <c r="D21" s="54" t="s">
        <v>35</v>
      </c>
      <c r="E21" s="54" t="s">
        <v>36</v>
      </c>
      <c r="F21" s="54" t="s">
        <v>29</v>
      </c>
      <c r="G21" s="54" t="s">
        <v>15</v>
      </c>
      <c r="H21" s="55" t="s">
        <v>37</v>
      </c>
      <c r="I21" s="56">
        <v>5313014625</v>
      </c>
      <c r="J21" s="56">
        <v>0</v>
      </c>
      <c r="K21" s="56">
        <v>0</v>
      </c>
      <c r="L21" s="56">
        <v>5313014625</v>
      </c>
      <c r="M21" s="56">
        <v>218533318</v>
      </c>
      <c r="N21" s="56">
        <v>5079110059</v>
      </c>
      <c r="O21" s="56">
        <v>15371248</v>
      </c>
      <c r="P21" s="56">
        <v>4514313458</v>
      </c>
      <c r="Q21" s="56">
        <v>1850584792.97</v>
      </c>
      <c r="R21" s="56">
        <v>1846899568.97</v>
      </c>
      <c r="S21" s="10">
        <f t="shared" si="0"/>
        <v>0.88611836730015503</v>
      </c>
      <c r="T21" s="10">
        <f t="shared" si="0"/>
        <v>0.36325283801262165</v>
      </c>
      <c r="U21" s="10">
        <f t="shared" si="0"/>
        <v>0.36252946230900757</v>
      </c>
      <c r="V21" s="11">
        <f t="shared" ref="V21:V26" si="19">+N21-P21</f>
        <v>564796601</v>
      </c>
      <c r="W21" s="10">
        <f t="shared" si="14"/>
        <v>0.10630435654033232</v>
      </c>
      <c r="X21" s="11">
        <f t="shared" ref="X21:X26" si="20">+P21-Q21</f>
        <v>2663728665.0299997</v>
      </c>
      <c r="Y21" s="10">
        <f t="shared" si="16"/>
        <v>0.5013591817526758</v>
      </c>
    </row>
    <row r="22" spans="1:25" ht="42" x14ac:dyDescent="0.3">
      <c r="A22" s="54" t="s">
        <v>32</v>
      </c>
      <c r="B22" s="54" t="s">
        <v>33</v>
      </c>
      <c r="C22" s="54" t="s">
        <v>34</v>
      </c>
      <c r="D22" s="54" t="s">
        <v>38</v>
      </c>
      <c r="E22" s="54" t="s">
        <v>36</v>
      </c>
      <c r="F22" s="54" t="s">
        <v>29</v>
      </c>
      <c r="G22" s="54" t="s">
        <v>15</v>
      </c>
      <c r="H22" s="55" t="s">
        <v>37</v>
      </c>
      <c r="I22" s="56">
        <v>10802532581</v>
      </c>
      <c r="J22" s="56">
        <v>0</v>
      </c>
      <c r="K22" s="56">
        <v>0</v>
      </c>
      <c r="L22" s="56">
        <v>10802532581</v>
      </c>
      <c r="M22" s="56">
        <v>221784077</v>
      </c>
      <c r="N22" s="56">
        <v>10094526262</v>
      </c>
      <c r="O22" s="56">
        <v>486222242</v>
      </c>
      <c r="P22" s="56">
        <v>9822512147</v>
      </c>
      <c r="Q22" s="56">
        <v>4525230178.9200001</v>
      </c>
      <c r="R22" s="56">
        <v>4525230178.9200001</v>
      </c>
      <c r="S22" s="10">
        <f t="shared" si="0"/>
        <v>0.92833811741075289</v>
      </c>
      <c r="T22" s="10">
        <f t="shared" si="0"/>
        <v>0.42768526037730309</v>
      </c>
      <c r="U22" s="10">
        <f t="shared" si="0"/>
        <v>0.42768526037730309</v>
      </c>
      <c r="V22" s="11">
        <f t="shared" si="19"/>
        <v>272014115</v>
      </c>
      <c r="W22" s="10">
        <f t="shared" si="14"/>
        <v>2.5180587326200817E-2</v>
      </c>
      <c r="X22" s="11">
        <f t="shared" si="20"/>
        <v>5297281968.0799999</v>
      </c>
      <c r="Y22" s="10">
        <f t="shared" si="16"/>
        <v>0.49037407925962728</v>
      </c>
    </row>
    <row r="23" spans="1:25" ht="42" x14ac:dyDescent="0.3">
      <c r="A23" s="54" t="s">
        <v>32</v>
      </c>
      <c r="B23" s="54" t="s">
        <v>33</v>
      </c>
      <c r="C23" s="54" t="s">
        <v>34</v>
      </c>
      <c r="D23" s="54" t="s">
        <v>39</v>
      </c>
      <c r="E23" s="54" t="s">
        <v>36</v>
      </c>
      <c r="F23" s="54" t="s">
        <v>29</v>
      </c>
      <c r="G23" s="54" t="s">
        <v>15</v>
      </c>
      <c r="H23" s="55" t="s">
        <v>37</v>
      </c>
      <c r="I23" s="56">
        <v>6366631320</v>
      </c>
      <c r="J23" s="56">
        <v>0</v>
      </c>
      <c r="K23" s="56">
        <v>0</v>
      </c>
      <c r="L23" s="56">
        <v>6366631320</v>
      </c>
      <c r="M23" s="56">
        <v>458693313</v>
      </c>
      <c r="N23" s="56">
        <v>5895955782</v>
      </c>
      <c r="O23" s="56">
        <v>11982225</v>
      </c>
      <c r="P23" s="56">
        <v>5697136793</v>
      </c>
      <c r="Q23" s="56">
        <v>2562897284.9699998</v>
      </c>
      <c r="R23" s="56">
        <v>2547282128.9699998</v>
      </c>
      <c r="S23" s="10">
        <f t="shared" si="0"/>
        <v>0.96431898680212402</v>
      </c>
      <c r="T23" s="10">
        <f t="shared" si="0"/>
        <v>0.43380571731344503</v>
      </c>
      <c r="U23" s="10">
        <f t="shared" si="0"/>
        <v>0.43116263676969213</v>
      </c>
      <c r="V23" s="11">
        <f t="shared" si="19"/>
        <v>198818989</v>
      </c>
      <c r="W23" s="10">
        <f t="shared" si="14"/>
        <v>3.1228286829713896E-2</v>
      </c>
      <c r="X23" s="11">
        <f t="shared" si="20"/>
        <v>3134239508.0300002</v>
      </c>
      <c r="Y23" s="10">
        <f t="shared" si="16"/>
        <v>0.49229166108365141</v>
      </c>
    </row>
    <row r="24" spans="1:25" ht="42" x14ac:dyDescent="0.3">
      <c r="A24" s="54" t="s">
        <v>32</v>
      </c>
      <c r="B24" s="54" t="s">
        <v>33</v>
      </c>
      <c r="C24" s="54" t="s">
        <v>34</v>
      </c>
      <c r="D24" s="54" t="s">
        <v>40</v>
      </c>
      <c r="E24" s="54" t="s">
        <v>36</v>
      </c>
      <c r="F24" s="54" t="s">
        <v>29</v>
      </c>
      <c r="G24" s="54" t="s">
        <v>15</v>
      </c>
      <c r="H24" s="55" t="s">
        <v>37</v>
      </c>
      <c r="I24" s="56">
        <v>6900000000</v>
      </c>
      <c r="J24" s="56">
        <v>0</v>
      </c>
      <c r="K24" s="56">
        <v>0</v>
      </c>
      <c r="L24" s="56">
        <v>6900000000</v>
      </c>
      <c r="M24" s="56">
        <v>377065404</v>
      </c>
      <c r="N24" s="56">
        <v>6152055175</v>
      </c>
      <c r="O24" s="56">
        <v>370879421</v>
      </c>
      <c r="P24" s="56">
        <v>5028986421</v>
      </c>
      <c r="Q24" s="56">
        <v>2001082230.98</v>
      </c>
      <c r="R24" s="56">
        <v>1986006219.98</v>
      </c>
      <c r="S24" s="10">
        <f t="shared" ref="S24:U27" si="21">+P24/($L24-$M24)</f>
        <v>0.77096992879307413</v>
      </c>
      <c r="T24" s="10">
        <f t="shared" si="21"/>
        <v>0.30677637519270934</v>
      </c>
      <c r="U24" s="10">
        <f t="shared" si="21"/>
        <v>0.3044651438323267</v>
      </c>
      <c r="V24" s="11">
        <f t="shared" si="19"/>
        <v>1123068754</v>
      </c>
      <c r="W24" s="10">
        <f t="shared" si="14"/>
        <v>0.16276358753623188</v>
      </c>
      <c r="X24" s="11">
        <f t="shared" si="20"/>
        <v>3027904190.02</v>
      </c>
      <c r="Y24" s="10">
        <f t="shared" si="16"/>
        <v>0.43882669420579712</v>
      </c>
    </row>
    <row r="25" spans="1:25" ht="42" x14ac:dyDescent="0.3">
      <c r="A25" s="54" t="s">
        <v>32</v>
      </c>
      <c r="B25" s="54" t="s">
        <v>33</v>
      </c>
      <c r="C25" s="54" t="s">
        <v>34</v>
      </c>
      <c r="D25" s="54" t="s">
        <v>41</v>
      </c>
      <c r="E25" s="54" t="s">
        <v>36</v>
      </c>
      <c r="F25" s="54" t="s">
        <v>29</v>
      </c>
      <c r="G25" s="54" t="s">
        <v>15</v>
      </c>
      <c r="H25" s="55" t="s">
        <v>37</v>
      </c>
      <c r="I25" s="56">
        <v>5267612000</v>
      </c>
      <c r="J25" s="56">
        <v>0</v>
      </c>
      <c r="K25" s="56">
        <v>0</v>
      </c>
      <c r="L25" s="56">
        <v>5267612000</v>
      </c>
      <c r="M25" s="56">
        <v>375466881</v>
      </c>
      <c r="N25" s="56">
        <v>4468918179</v>
      </c>
      <c r="O25" s="56">
        <v>423226940</v>
      </c>
      <c r="P25" s="56">
        <v>4181974572</v>
      </c>
      <c r="Q25" s="56">
        <v>2063551256.98</v>
      </c>
      <c r="R25" s="56">
        <v>2063551256.98</v>
      </c>
      <c r="S25" s="10">
        <f t="shared" si="21"/>
        <v>0.85483452969498874</v>
      </c>
      <c r="T25" s="10">
        <f t="shared" si="21"/>
        <v>0.42180908513233334</v>
      </c>
      <c r="U25" s="10">
        <f t="shared" si="21"/>
        <v>0.42180908513233334</v>
      </c>
      <c r="V25" s="11">
        <f t="shared" si="19"/>
        <v>286943607</v>
      </c>
      <c r="W25" s="10">
        <f t="shared" si="14"/>
        <v>5.4473185762353035E-2</v>
      </c>
      <c r="X25" s="11">
        <f t="shared" si="20"/>
        <v>2118423315.02</v>
      </c>
      <c r="Y25" s="10">
        <f t="shared" si="16"/>
        <v>0.40216008981299306</v>
      </c>
    </row>
    <row r="26" spans="1:25" ht="31.5" x14ac:dyDescent="0.3">
      <c r="A26" s="54" t="s">
        <v>32</v>
      </c>
      <c r="B26" s="54" t="s">
        <v>42</v>
      </c>
      <c r="C26" s="54" t="s">
        <v>34</v>
      </c>
      <c r="D26" s="54" t="s">
        <v>43</v>
      </c>
      <c r="E26" s="54" t="s">
        <v>44</v>
      </c>
      <c r="F26" s="54" t="s">
        <v>29</v>
      </c>
      <c r="G26" s="54" t="s">
        <v>15</v>
      </c>
      <c r="H26" s="55" t="s">
        <v>45</v>
      </c>
      <c r="I26" s="56">
        <v>4093510624</v>
      </c>
      <c r="J26" s="56">
        <v>0</v>
      </c>
      <c r="K26" s="56">
        <v>0</v>
      </c>
      <c r="L26" s="56">
        <v>4093510624</v>
      </c>
      <c r="M26" s="56">
        <v>536784001</v>
      </c>
      <c r="N26" s="56">
        <v>3555949289.1599998</v>
      </c>
      <c r="O26" s="56">
        <v>777333.84</v>
      </c>
      <c r="P26" s="56">
        <v>1855492609.1600001</v>
      </c>
      <c r="Q26" s="56">
        <v>685906134</v>
      </c>
      <c r="R26" s="56">
        <v>685906134</v>
      </c>
      <c r="S26" s="10">
        <f t="shared" si="21"/>
        <v>0.52168547258066844</v>
      </c>
      <c r="T26" s="10">
        <f t="shared" si="21"/>
        <v>0.19284758338313257</v>
      </c>
      <c r="U26" s="10">
        <f t="shared" si="21"/>
        <v>0.19284758338313257</v>
      </c>
      <c r="V26" s="11">
        <f t="shared" si="19"/>
        <v>1700456679.9999998</v>
      </c>
      <c r="W26" s="10">
        <f t="shared" si="14"/>
        <v>0.41540302107201754</v>
      </c>
      <c r="X26" s="11">
        <f t="shared" si="20"/>
        <v>1169586475.1600001</v>
      </c>
      <c r="Y26" s="10">
        <f t="shared" si="16"/>
        <v>0.2857172199096753</v>
      </c>
    </row>
    <row r="27" spans="1:25" x14ac:dyDescent="0.3">
      <c r="A27" s="32" t="s">
        <v>68</v>
      </c>
      <c r="B27" s="32"/>
      <c r="C27" s="32"/>
      <c r="D27" s="32"/>
      <c r="E27" s="32"/>
      <c r="F27" s="32"/>
      <c r="G27" s="32"/>
      <c r="H27" s="32"/>
      <c r="I27" s="6">
        <f t="shared" ref="I27:M27" si="22">SUM(I21:I26)</f>
        <v>38743301150</v>
      </c>
      <c r="J27" s="6">
        <f t="shared" si="22"/>
        <v>0</v>
      </c>
      <c r="K27" s="6">
        <f t="shared" si="22"/>
        <v>0</v>
      </c>
      <c r="L27" s="6">
        <f t="shared" si="22"/>
        <v>38743301150</v>
      </c>
      <c r="M27" s="6">
        <f t="shared" si="22"/>
        <v>2188326994</v>
      </c>
      <c r="N27" s="6">
        <f t="shared" ref="N27:R27" si="23">SUM(N21:N26)</f>
        <v>35246514746.160004</v>
      </c>
      <c r="O27" s="6">
        <f t="shared" si="23"/>
        <v>1308459409.8399999</v>
      </c>
      <c r="P27" s="6">
        <f t="shared" si="23"/>
        <v>31100416000.16</v>
      </c>
      <c r="Q27" s="6">
        <f t="shared" si="23"/>
        <v>13689251878.82</v>
      </c>
      <c r="R27" s="6">
        <f t="shared" si="23"/>
        <v>13654875487.82</v>
      </c>
      <c r="S27" s="7">
        <f t="shared" si="21"/>
        <v>0.85078478970980997</v>
      </c>
      <c r="T27" s="7">
        <f t="shared" si="21"/>
        <v>0.37448397092008601</v>
      </c>
      <c r="U27" s="7">
        <f t="shared" si="21"/>
        <v>0.37354356836766461</v>
      </c>
      <c r="V27" s="6">
        <f t="shared" ref="V27" si="24">SUM(V21:V26)</f>
        <v>4146098746</v>
      </c>
      <c r="W27" s="7">
        <f t="shared" si="14"/>
        <v>0.10701459666402227</v>
      </c>
      <c r="X27" s="6">
        <f t="shared" ref="X27" si="25">SUM(X21:X26)</f>
        <v>17411164121.34</v>
      </c>
      <c r="Y27" s="7">
        <f t="shared" si="16"/>
        <v>0.44939805345781692</v>
      </c>
    </row>
    <row r="28" spans="1:25" x14ac:dyDescent="0.3">
      <c r="A28" s="33" t="s">
        <v>69</v>
      </c>
      <c r="B28" s="33"/>
      <c r="C28" s="33"/>
      <c r="D28" s="33"/>
      <c r="E28" s="33"/>
      <c r="F28" s="33"/>
      <c r="G28" s="33"/>
      <c r="H28" s="33"/>
      <c r="I28" s="8">
        <f>SUM(I27,I20)</f>
        <v>55755348217</v>
      </c>
      <c r="J28" s="8">
        <f t="shared" ref="J28:R28" si="26">SUM(J27,J20)</f>
        <v>0</v>
      </c>
      <c r="K28" s="8">
        <f t="shared" si="26"/>
        <v>0</v>
      </c>
      <c r="L28" s="8">
        <f t="shared" si="26"/>
        <v>55755348217</v>
      </c>
      <c r="M28" s="8">
        <f t="shared" si="26"/>
        <v>3169416380</v>
      </c>
      <c r="N28" s="8">
        <f t="shared" si="26"/>
        <v>50963920153.920006</v>
      </c>
      <c r="O28" s="8">
        <f t="shared" si="26"/>
        <v>1622011683.0799999</v>
      </c>
      <c r="P28" s="8">
        <f t="shared" si="26"/>
        <v>42265944882.589996</v>
      </c>
      <c r="Q28" s="8">
        <f t="shared" si="26"/>
        <v>23739753659.889999</v>
      </c>
      <c r="R28" s="8">
        <f t="shared" si="26"/>
        <v>23705377268.889999</v>
      </c>
      <c r="S28" s="9">
        <f>+P28/($L28-$M28)</f>
        <v>0.80375004123919025</v>
      </c>
      <c r="T28" s="9">
        <f>+Q28/($L28-$M28)</f>
        <v>0.45144685718370148</v>
      </c>
      <c r="U28" s="9">
        <f>+R28/($L28-$M28)</f>
        <v>0.45079313878794203</v>
      </c>
      <c r="V28" s="8">
        <f>SUM(V27,V20)</f>
        <v>8697975271.3299999</v>
      </c>
      <c r="W28" s="9">
        <f t="shared" si="14"/>
        <v>0.15600252799924147</v>
      </c>
      <c r="X28" s="8">
        <f t="shared" ref="X28" si="27">SUM(X27,X20)</f>
        <v>18526191222.700001</v>
      </c>
      <c r="Y28" s="9">
        <f t="shared" si="16"/>
        <v>0.33227648674340626</v>
      </c>
    </row>
    <row r="29" spans="1:25" x14ac:dyDescent="0.3">
      <c r="A29" s="53" t="s">
        <v>70</v>
      </c>
      <c r="P29" s="57"/>
      <c r="V29" s="57"/>
    </row>
  </sheetData>
  <mergeCells count="32">
    <mergeCell ref="A19:H19"/>
    <mergeCell ref="A20:H20"/>
    <mergeCell ref="A27:H27"/>
    <mergeCell ref="A28:H28"/>
    <mergeCell ref="S6:U6"/>
    <mergeCell ref="L6:L7"/>
    <mergeCell ref="A11:H11"/>
    <mergeCell ref="A13:H13"/>
    <mergeCell ref="A16:H16"/>
    <mergeCell ref="M6:M7"/>
    <mergeCell ref="N6:N7"/>
    <mergeCell ref="G6:G7"/>
    <mergeCell ref="H6:H7"/>
    <mergeCell ref="I6:I7"/>
    <mergeCell ref="J6:J7"/>
    <mergeCell ref="K6:K7"/>
    <mergeCell ref="A1:Y1"/>
    <mergeCell ref="A2:Y2"/>
    <mergeCell ref="A3:Y3"/>
    <mergeCell ref="A4:Y4"/>
    <mergeCell ref="A6:A7"/>
    <mergeCell ref="B6:B7"/>
    <mergeCell ref="C6:C7"/>
    <mergeCell ref="D6:D7"/>
    <mergeCell ref="E6:E7"/>
    <mergeCell ref="F6:F7"/>
    <mergeCell ref="V6:W6"/>
    <mergeCell ref="X6:Y6"/>
    <mergeCell ref="O6:O7"/>
    <mergeCell ref="P6:P7"/>
    <mergeCell ref="Q6:Q7"/>
    <mergeCell ref="R6:R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24DD8-898F-45E7-9E87-17EFB7DE440B}">
  <dimension ref="A1:P20"/>
  <sheetViews>
    <sheetView showGridLines="0" workbookViewId="0">
      <selection activeCell="H5" sqref="H5"/>
    </sheetView>
  </sheetViews>
  <sheetFormatPr baseColWidth="10" defaultColWidth="11.453125" defaultRowHeight="13" x14ac:dyDescent="0.3"/>
  <cols>
    <col min="1" max="4" width="5.453125" style="49" customWidth="1"/>
    <col min="5" max="5" width="8" style="49" customWidth="1"/>
    <col min="6" max="6" width="9.54296875" style="49" customWidth="1"/>
    <col min="7" max="7" width="27.54296875" style="49" customWidth="1"/>
    <col min="8" max="8" width="21.7265625" style="49" customWidth="1"/>
    <col min="9" max="9" width="17.81640625" style="49" customWidth="1"/>
    <col min="10" max="10" width="24.08984375" style="49" customWidth="1"/>
    <col min="11" max="12" width="18.81640625" style="49" customWidth="1"/>
    <col min="13" max="13" width="16.54296875" style="49" customWidth="1"/>
    <col min="14" max="14" width="6.453125" style="49" customWidth="1"/>
    <col min="15" max="15" width="14.81640625" style="49" bestFit="1" customWidth="1"/>
    <col min="16" max="16384" width="11.453125" style="49"/>
  </cols>
  <sheetData>
    <row r="1" spans="1:16" x14ac:dyDescent="0.3">
      <c r="A1" s="12" t="s">
        <v>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"/>
    </row>
    <row r="2" spans="1:16" x14ac:dyDescent="0.3">
      <c r="A2" s="12" t="s">
        <v>86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2"/>
    </row>
    <row r="3" spans="1:16" x14ac:dyDescent="0.3">
      <c r="A3" s="13" t="s">
        <v>50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2"/>
    </row>
    <row r="4" spans="1:16" x14ac:dyDescent="0.3">
      <c r="A4" s="13" t="s">
        <v>51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2"/>
    </row>
    <row r="5" spans="1:16" x14ac:dyDescent="0.3">
      <c r="A5" s="1" t="s">
        <v>72</v>
      </c>
      <c r="B5" s="1" t="s">
        <v>72</v>
      </c>
      <c r="C5" s="1" t="s">
        <v>72</v>
      </c>
      <c r="D5" s="1" t="s">
        <v>72</v>
      </c>
      <c r="E5" s="1" t="s">
        <v>72</v>
      </c>
      <c r="F5" s="1" t="s">
        <v>72</v>
      </c>
      <c r="G5" s="1" t="s">
        <v>72</v>
      </c>
      <c r="H5" s="1"/>
      <c r="I5" s="1"/>
      <c r="J5" s="1" t="s">
        <v>72</v>
      </c>
      <c r="K5" s="1" t="s">
        <v>72</v>
      </c>
      <c r="L5" s="35"/>
      <c r="M5" s="35"/>
      <c r="N5" s="2"/>
      <c r="O5" s="35"/>
      <c r="P5" s="2"/>
    </row>
    <row r="6" spans="1:16" x14ac:dyDescent="0.3">
      <c r="A6" s="14" t="s">
        <v>0</v>
      </c>
      <c r="B6" s="14" t="s">
        <v>1</v>
      </c>
      <c r="C6" s="14" t="s">
        <v>2</v>
      </c>
      <c r="D6" s="14" t="s">
        <v>3</v>
      </c>
      <c r="E6" s="14" t="s">
        <v>5</v>
      </c>
      <c r="F6" s="14" t="s">
        <v>6</v>
      </c>
      <c r="G6" s="30" t="s">
        <v>7</v>
      </c>
      <c r="H6" s="22" t="s">
        <v>79</v>
      </c>
      <c r="I6" s="22" t="s">
        <v>80</v>
      </c>
      <c r="J6" s="22" t="s">
        <v>81</v>
      </c>
      <c r="K6" s="22" t="s">
        <v>82</v>
      </c>
      <c r="L6" s="22" t="s">
        <v>11</v>
      </c>
      <c r="M6" s="36" t="s">
        <v>83</v>
      </c>
      <c r="N6" s="37"/>
      <c r="O6" s="36" t="s">
        <v>84</v>
      </c>
      <c r="P6" s="37"/>
    </row>
    <row r="7" spans="1:16" x14ac:dyDescent="0.3">
      <c r="A7" s="15"/>
      <c r="B7" s="15"/>
      <c r="C7" s="15"/>
      <c r="D7" s="15"/>
      <c r="E7" s="15"/>
      <c r="F7" s="15"/>
      <c r="G7" s="31"/>
      <c r="H7" s="23"/>
      <c r="I7" s="23"/>
      <c r="J7" s="23"/>
      <c r="K7" s="23"/>
      <c r="L7" s="23"/>
      <c r="M7" s="4" t="s">
        <v>85</v>
      </c>
      <c r="N7" s="4" t="s">
        <v>46</v>
      </c>
      <c r="O7" s="4" t="s">
        <v>47</v>
      </c>
      <c r="P7" s="4" t="s">
        <v>48</v>
      </c>
    </row>
    <row r="8" spans="1:16" ht="26" x14ac:dyDescent="0.3">
      <c r="A8" s="50" t="s">
        <v>12</v>
      </c>
      <c r="B8" s="50" t="s">
        <v>13</v>
      </c>
      <c r="C8" s="50" t="s">
        <v>13</v>
      </c>
      <c r="D8" s="50" t="s">
        <v>17</v>
      </c>
      <c r="E8" s="50" t="s">
        <v>14</v>
      </c>
      <c r="F8" s="50" t="s">
        <v>15</v>
      </c>
      <c r="G8" s="51" t="s">
        <v>18</v>
      </c>
      <c r="H8" s="11">
        <v>167899956</v>
      </c>
      <c r="I8" s="11">
        <v>0</v>
      </c>
      <c r="J8" s="52">
        <v>167899956</v>
      </c>
      <c r="K8" s="52">
        <v>167899956</v>
      </c>
      <c r="L8" s="52">
        <v>167899956</v>
      </c>
      <c r="M8" s="47">
        <f>+K8/J8</f>
        <v>1</v>
      </c>
      <c r="N8" s="47">
        <f>+L8/J8</f>
        <v>1</v>
      </c>
      <c r="O8" s="11">
        <f>+J8-K8</f>
        <v>0</v>
      </c>
      <c r="P8" s="48">
        <f>+O8/J8</f>
        <v>0</v>
      </c>
    </row>
    <row r="9" spans="1:16" x14ac:dyDescent="0.3">
      <c r="A9" s="19" t="s">
        <v>63</v>
      </c>
      <c r="B9" s="20"/>
      <c r="C9" s="20"/>
      <c r="D9" s="20"/>
      <c r="E9" s="20"/>
      <c r="F9" s="20"/>
      <c r="G9" s="21"/>
      <c r="H9" s="38">
        <f t="shared" ref="H9:I9" si="0">+H8</f>
        <v>167899956</v>
      </c>
      <c r="I9" s="38">
        <f t="shared" si="0"/>
        <v>0</v>
      </c>
      <c r="J9" s="38">
        <f t="shared" ref="J9:L9" si="1">+J8</f>
        <v>167899956</v>
      </c>
      <c r="K9" s="38">
        <f t="shared" si="1"/>
        <v>167899956</v>
      </c>
      <c r="L9" s="38">
        <f t="shared" si="1"/>
        <v>167899956</v>
      </c>
      <c r="M9" s="39">
        <f>+K9/J9</f>
        <v>1</v>
      </c>
      <c r="N9" s="39">
        <f>+L9/J9</f>
        <v>1</v>
      </c>
      <c r="O9" s="40">
        <f>+J9-K9</f>
        <v>0</v>
      </c>
      <c r="P9" s="41">
        <f>+O9/J9</f>
        <v>0</v>
      </c>
    </row>
    <row r="10" spans="1:16" ht="26" x14ac:dyDescent="0.3">
      <c r="A10" s="50" t="s">
        <v>12</v>
      </c>
      <c r="B10" s="50" t="s">
        <v>17</v>
      </c>
      <c r="C10" s="50"/>
      <c r="D10" s="50"/>
      <c r="E10" s="50" t="s">
        <v>14</v>
      </c>
      <c r="F10" s="50" t="s">
        <v>15</v>
      </c>
      <c r="G10" s="51" t="s">
        <v>21</v>
      </c>
      <c r="H10" s="11">
        <v>83978743.219999999</v>
      </c>
      <c r="I10" s="11">
        <v>22218</v>
      </c>
      <c r="J10" s="52">
        <v>83956525.219999999</v>
      </c>
      <c r="K10" s="52">
        <v>49528398.090000004</v>
      </c>
      <c r="L10" s="52">
        <v>49437655.090000004</v>
      </c>
      <c r="M10" s="47">
        <f>+K10/J10</f>
        <v>0.5899291086692261</v>
      </c>
      <c r="N10" s="47">
        <f>+L10/J10</f>
        <v>0.58884827546701557</v>
      </c>
      <c r="O10" s="11">
        <f>+J10-K10</f>
        <v>34428127.129999995</v>
      </c>
      <c r="P10" s="48">
        <f>+O10/J10</f>
        <v>0.41007089133077385</v>
      </c>
    </row>
    <row r="11" spans="1:16" x14ac:dyDescent="0.3">
      <c r="A11" s="19" t="s">
        <v>87</v>
      </c>
      <c r="B11" s="20"/>
      <c r="C11" s="20"/>
      <c r="D11" s="20"/>
      <c r="E11" s="20"/>
      <c r="F11" s="20"/>
      <c r="G11" s="21"/>
      <c r="H11" s="38">
        <f>+H10</f>
        <v>83978743.219999999</v>
      </c>
      <c r="I11" s="38">
        <f>+I10</f>
        <v>22218</v>
      </c>
      <c r="J11" s="38">
        <f t="shared" ref="J11:L11" si="2">+J10</f>
        <v>83956525.219999999</v>
      </c>
      <c r="K11" s="38">
        <f t="shared" si="2"/>
        <v>49528398.090000004</v>
      </c>
      <c r="L11" s="38">
        <f t="shared" si="2"/>
        <v>49437655.090000004</v>
      </c>
      <c r="M11" s="41">
        <f>+K11/J11</f>
        <v>0.5899291086692261</v>
      </c>
      <c r="N11" s="41">
        <f>+L11/J11</f>
        <v>0.58884827546701557</v>
      </c>
      <c r="O11" s="40">
        <f>+J11-K11</f>
        <v>34428127.129999995</v>
      </c>
      <c r="P11" s="39">
        <f>+O11/J11</f>
        <v>0.41007089133077385</v>
      </c>
    </row>
    <row r="12" spans="1:16" x14ac:dyDescent="0.3">
      <c r="A12" s="42" t="s">
        <v>67</v>
      </c>
      <c r="B12" s="43"/>
      <c r="C12" s="43"/>
      <c r="D12" s="43"/>
      <c r="E12" s="43"/>
      <c r="F12" s="43"/>
      <c r="G12" s="44"/>
      <c r="H12" s="45">
        <f>+H9+H11</f>
        <v>251878699.22</v>
      </c>
      <c r="I12" s="45">
        <f>+I9+I11</f>
        <v>22218</v>
      </c>
      <c r="J12" s="45">
        <f>+J9+J11</f>
        <v>251856481.22</v>
      </c>
      <c r="K12" s="45">
        <f t="shared" ref="K12:L12" si="3">+K9+K11</f>
        <v>217428354.09</v>
      </c>
      <c r="L12" s="45">
        <f t="shared" si="3"/>
        <v>217337611.09</v>
      </c>
      <c r="M12" s="46">
        <f>+K12/J12</f>
        <v>0.86330259613241178</v>
      </c>
      <c r="N12" s="46">
        <f>+L12/J12</f>
        <v>0.86294229966689917</v>
      </c>
      <c r="O12" s="45">
        <f>+J12-K12</f>
        <v>34428127.129999995</v>
      </c>
      <c r="P12" s="46">
        <f>+O12/J12</f>
        <v>0.13669740386758825</v>
      </c>
    </row>
    <row r="13" spans="1:16" ht="39" x14ac:dyDescent="0.3">
      <c r="A13" s="50" t="s">
        <v>32</v>
      </c>
      <c r="B13" s="50" t="s">
        <v>33</v>
      </c>
      <c r="C13" s="50" t="s">
        <v>34</v>
      </c>
      <c r="D13" s="50" t="s">
        <v>35</v>
      </c>
      <c r="E13" s="50" t="s">
        <v>29</v>
      </c>
      <c r="F13" s="50" t="s">
        <v>15</v>
      </c>
      <c r="G13" s="51" t="s">
        <v>73</v>
      </c>
      <c r="H13" s="11">
        <v>648416180.98000002</v>
      </c>
      <c r="I13" s="11">
        <v>0</v>
      </c>
      <c r="J13" s="52">
        <v>648416180.98000002</v>
      </c>
      <c r="K13" s="52">
        <v>644450459.95000005</v>
      </c>
      <c r="L13" s="52">
        <v>644450459.95000005</v>
      </c>
      <c r="M13" s="47">
        <f t="shared" ref="M13:M18" si="4">+K13/J13</f>
        <v>0.9938839881756093</v>
      </c>
      <c r="N13" s="47">
        <f t="shared" ref="N13:N18" si="5">+L13/J13</f>
        <v>0.9938839881756093</v>
      </c>
      <c r="O13" s="11">
        <f t="shared" ref="O13:O18" si="6">+J13-K13</f>
        <v>3965721.0299999714</v>
      </c>
      <c r="P13" s="48">
        <f t="shared" ref="P13:P18" si="7">+O13/J13</f>
        <v>6.1160118243907477E-3</v>
      </c>
    </row>
    <row r="14" spans="1:16" ht="39" x14ac:dyDescent="0.3">
      <c r="A14" s="50" t="s">
        <v>32</v>
      </c>
      <c r="B14" s="50" t="s">
        <v>33</v>
      </c>
      <c r="C14" s="50" t="s">
        <v>34</v>
      </c>
      <c r="D14" s="50" t="s">
        <v>38</v>
      </c>
      <c r="E14" s="50" t="s">
        <v>29</v>
      </c>
      <c r="F14" s="50" t="s">
        <v>15</v>
      </c>
      <c r="G14" s="51" t="s">
        <v>74</v>
      </c>
      <c r="H14" s="11">
        <v>1405229846.6199999</v>
      </c>
      <c r="I14" s="11">
        <v>0</v>
      </c>
      <c r="J14" s="52">
        <v>1405229846.6199999</v>
      </c>
      <c r="K14" s="52">
        <v>1237662884.76</v>
      </c>
      <c r="L14" s="52">
        <v>1237662884.76</v>
      </c>
      <c r="M14" s="47">
        <f t="shared" si="4"/>
        <v>0.88075476601706915</v>
      </c>
      <c r="N14" s="47">
        <f t="shared" si="5"/>
        <v>0.88075476601706915</v>
      </c>
      <c r="O14" s="11">
        <f t="shared" si="6"/>
        <v>167566961.8599999</v>
      </c>
      <c r="P14" s="48">
        <f t="shared" si="7"/>
        <v>0.11924523398293084</v>
      </c>
    </row>
    <row r="15" spans="1:16" ht="39" x14ac:dyDescent="0.3">
      <c r="A15" s="50" t="s">
        <v>32</v>
      </c>
      <c r="B15" s="50" t="s">
        <v>33</v>
      </c>
      <c r="C15" s="50" t="s">
        <v>34</v>
      </c>
      <c r="D15" s="50" t="s">
        <v>39</v>
      </c>
      <c r="E15" s="50" t="s">
        <v>29</v>
      </c>
      <c r="F15" s="50" t="s">
        <v>15</v>
      </c>
      <c r="G15" s="51" t="s">
        <v>75</v>
      </c>
      <c r="H15" s="11">
        <v>1277671334.3199999</v>
      </c>
      <c r="I15" s="11">
        <v>0</v>
      </c>
      <c r="J15" s="52">
        <v>1277671334.3199999</v>
      </c>
      <c r="K15" s="52">
        <v>1214461439.5999999</v>
      </c>
      <c r="L15" s="52">
        <v>1214461439.5999999</v>
      </c>
      <c r="M15" s="47">
        <f t="shared" si="4"/>
        <v>0.95052726548518718</v>
      </c>
      <c r="N15" s="47">
        <f t="shared" si="5"/>
        <v>0.95052726548518718</v>
      </c>
      <c r="O15" s="11">
        <f t="shared" si="6"/>
        <v>63209894.720000029</v>
      </c>
      <c r="P15" s="48">
        <f t="shared" si="7"/>
        <v>4.9472734514812836E-2</v>
      </c>
    </row>
    <row r="16" spans="1:16" ht="39" x14ac:dyDescent="0.3">
      <c r="A16" s="50" t="s">
        <v>32</v>
      </c>
      <c r="B16" s="50" t="s">
        <v>33</v>
      </c>
      <c r="C16" s="50" t="s">
        <v>34</v>
      </c>
      <c r="D16" s="50" t="s">
        <v>40</v>
      </c>
      <c r="E16" s="50" t="s">
        <v>29</v>
      </c>
      <c r="F16" s="50" t="s">
        <v>15</v>
      </c>
      <c r="G16" s="51" t="s">
        <v>76</v>
      </c>
      <c r="H16" s="11">
        <v>1209233706.99</v>
      </c>
      <c r="I16" s="11">
        <v>0</v>
      </c>
      <c r="J16" s="52">
        <v>1209233706.99</v>
      </c>
      <c r="K16" s="52">
        <v>1140915048</v>
      </c>
      <c r="L16" s="52">
        <v>1140915048</v>
      </c>
      <c r="M16" s="47">
        <f t="shared" si="4"/>
        <v>0.94350251849987099</v>
      </c>
      <c r="N16" s="47">
        <f t="shared" si="5"/>
        <v>0.94350251849987099</v>
      </c>
      <c r="O16" s="11">
        <f t="shared" si="6"/>
        <v>68318658.99000001</v>
      </c>
      <c r="P16" s="48">
        <f t="shared" si="7"/>
        <v>5.6497481500129058E-2</v>
      </c>
    </row>
    <row r="17" spans="1:16" ht="104" x14ac:dyDescent="0.3">
      <c r="A17" s="50" t="s">
        <v>32</v>
      </c>
      <c r="B17" s="50" t="s">
        <v>33</v>
      </c>
      <c r="C17" s="50" t="s">
        <v>34</v>
      </c>
      <c r="D17" s="50" t="s">
        <v>41</v>
      </c>
      <c r="E17" s="50" t="s">
        <v>29</v>
      </c>
      <c r="F17" s="50" t="s">
        <v>15</v>
      </c>
      <c r="G17" s="51" t="s">
        <v>77</v>
      </c>
      <c r="H17" s="11">
        <v>1016414443.73</v>
      </c>
      <c r="I17" s="11">
        <v>2646115</v>
      </c>
      <c r="J17" s="52">
        <v>1013768328.73</v>
      </c>
      <c r="K17" s="52">
        <v>464575049.52999997</v>
      </c>
      <c r="L17" s="52">
        <v>396516373.52999997</v>
      </c>
      <c r="M17" s="47">
        <f t="shared" si="4"/>
        <v>0.45826549948743928</v>
      </c>
      <c r="N17" s="47">
        <f t="shared" si="5"/>
        <v>0.3911311512628694</v>
      </c>
      <c r="O17" s="11">
        <f t="shared" si="6"/>
        <v>549193279.20000005</v>
      </c>
      <c r="P17" s="48">
        <f t="shared" si="7"/>
        <v>0.54173450051256078</v>
      </c>
    </row>
    <row r="18" spans="1:16" ht="78" x14ac:dyDescent="0.3">
      <c r="A18" s="50" t="s">
        <v>32</v>
      </c>
      <c r="B18" s="50" t="s">
        <v>42</v>
      </c>
      <c r="C18" s="50" t="s">
        <v>34</v>
      </c>
      <c r="D18" s="50" t="s">
        <v>43</v>
      </c>
      <c r="E18" s="50" t="s">
        <v>29</v>
      </c>
      <c r="F18" s="50" t="s">
        <v>15</v>
      </c>
      <c r="G18" s="51" t="s">
        <v>78</v>
      </c>
      <c r="H18" s="11">
        <v>1405013233.29</v>
      </c>
      <c r="I18" s="11">
        <v>5467562.0999999046</v>
      </c>
      <c r="J18" s="52">
        <v>1399545671.1900001</v>
      </c>
      <c r="K18" s="52">
        <v>1382907922.4000001</v>
      </c>
      <c r="L18" s="52">
        <v>1382907922.4000001</v>
      </c>
      <c r="M18" s="47">
        <f t="shared" si="4"/>
        <v>0.98811203583241891</v>
      </c>
      <c r="N18" s="47">
        <f t="shared" si="5"/>
        <v>0.98811203583241891</v>
      </c>
      <c r="O18" s="11">
        <f t="shared" si="6"/>
        <v>16637748.789999962</v>
      </c>
      <c r="P18" s="48">
        <f t="shared" si="7"/>
        <v>1.1887964167581101E-2</v>
      </c>
    </row>
    <row r="19" spans="1:16" x14ac:dyDescent="0.3">
      <c r="A19" s="19" t="s">
        <v>68</v>
      </c>
      <c r="B19" s="20"/>
      <c r="C19" s="20"/>
      <c r="D19" s="20"/>
      <c r="E19" s="20"/>
      <c r="F19" s="20"/>
      <c r="G19" s="21"/>
      <c r="H19" s="38">
        <f>SUM(H13:H18)</f>
        <v>6961978745.9299994</v>
      </c>
      <c r="I19" s="38">
        <f>SUM(I13:I18)</f>
        <v>8113677.0999999046</v>
      </c>
      <c r="J19" s="38">
        <f>SUM(J13:J18)</f>
        <v>6953865068.8299999</v>
      </c>
      <c r="K19" s="38">
        <f>SUM(K13:K18)</f>
        <v>6084972804.2399998</v>
      </c>
      <c r="L19" s="38">
        <f>SUM(L13:L18)</f>
        <v>6016914128.2399998</v>
      </c>
      <c r="M19" s="41">
        <f>+K19/J19</f>
        <v>0.87504901864076678</v>
      </c>
      <c r="N19" s="41">
        <f>+L19/J19</f>
        <v>0.86526184628030989</v>
      </c>
      <c r="O19" s="40">
        <f>+J19-K19</f>
        <v>868892264.59000015</v>
      </c>
      <c r="P19" s="39">
        <f>+O19/J19</f>
        <v>0.12495098135923319</v>
      </c>
    </row>
    <row r="20" spans="1:16" x14ac:dyDescent="0.3">
      <c r="A20" s="42" t="s">
        <v>88</v>
      </c>
      <c r="B20" s="43"/>
      <c r="C20" s="43"/>
      <c r="D20" s="43"/>
      <c r="E20" s="43"/>
      <c r="F20" s="43"/>
      <c r="G20" s="44"/>
      <c r="H20" s="45">
        <f>+H12+H19</f>
        <v>7213857445.1499996</v>
      </c>
      <c r="I20" s="45">
        <f>+I12+I19</f>
        <v>8135895.0999999046</v>
      </c>
      <c r="J20" s="45">
        <f>+J12+J19</f>
        <v>7205721550.0500002</v>
      </c>
      <c r="K20" s="45">
        <f>+K12+K19</f>
        <v>6302401158.3299999</v>
      </c>
      <c r="L20" s="45">
        <f>+L12+L19</f>
        <v>6234251739.3299999</v>
      </c>
      <c r="M20" s="46">
        <f>+K20/J20</f>
        <v>0.87463845425532272</v>
      </c>
      <c r="N20" s="46">
        <f>+L20/J20</f>
        <v>0.86518077281056482</v>
      </c>
      <c r="O20" s="45">
        <f>+J20-K20</f>
        <v>903320391.72000027</v>
      </c>
      <c r="P20" s="46">
        <f>+O20/J20</f>
        <v>0.12536154574467731</v>
      </c>
    </row>
  </sheetData>
  <mergeCells count="23">
    <mergeCell ref="A20:G20"/>
    <mergeCell ref="M6:N6"/>
    <mergeCell ref="O6:P6"/>
    <mergeCell ref="A9:G9"/>
    <mergeCell ref="A11:G11"/>
    <mergeCell ref="A12:G12"/>
    <mergeCell ref="A19:G19"/>
    <mergeCell ref="G6:G7"/>
    <mergeCell ref="H6:H7"/>
    <mergeCell ref="I6:I7"/>
    <mergeCell ref="J6:J7"/>
    <mergeCell ref="K6:K7"/>
    <mergeCell ref="L6:L7"/>
    <mergeCell ref="A1:O1"/>
    <mergeCell ref="A2:O2"/>
    <mergeCell ref="A3:O3"/>
    <mergeCell ref="A4:O4"/>
    <mergeCell ref="A6:A7"/>
    <mergeCell ref="B6:B7"/>
    <mergeCell ref="C6:C7"/>
    <mergeCell ref="D6:D7"/>
    <mergeCell ref="E6:E7"/>
    <mergeCell ref="F6:F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 Presupuestal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Bibiana Patiño Amaya</dc:creator>
  <cp:lastModifiedBy>Leydi Bibiana Patiño Amaya</cp:lastModifiedBy>
  <dcterms:created xsi:type="dcterms:W3CDTF">2024-09-02T13:39:50Z</dcterms:created>
  <dcterms:modified xsi:type="dcterms:W3CDTF">2024-09-03T02:39:58Z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